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860" windowWidth="19200" windowHeight="8190" activeTab="0"/>
  </bookViews>
  <sheets>
    <sheet name="Ресурс обесп-е на 22.01.2020" sheetId="1" r:id="rId1"/>
  </sheets>
  <definedNames/>
  <calcPr fullCalcOnLoad="1" refMode="R1C1"/>
</workbook>
</file>

<file path=xl/sharedStrings.xml><?xml version="1.0" encoding="utf-8"?>
<sst xmlns="http://schemas.openxmlformats.org/spreadsheetml/2006/main" count="586" uniqueCount="176">
  <si>
    <t>Основное мероприятие 7.1. Организация оздоровления и отдыха детей в каникулярное время</t>
  </si>
  <si>
    <t>0220160010</t>
  </si>
  <si>
    <t>Основное меропроиятие 2.5. Финансовое обеспечение социально значимых мероприятий</t>
  </si>
  <si>
    <t>Основное мероприятие 1.2. Финансовое обеспечение выплаты компенсации части родительской платы за присмотр и уход за детьми, посещающими образовательные организации, реализующие образоватеную программу дошкольного образования</t>
  </si>
  <si>
    <t>Основное мероприятие 1.4. Финансовое обеспечение социально значимых мероприятий</t>
  </si>
  <si>
    <t>Основное мероприятие 2.3. "Выявление и поддержка одаренных детей и молодежи"</t>
  </si>
  <si>
    <r>
      <rPr>
        <b/>
        <sz val="9"/>
        <rFont val="Times New Roman"/>
        <family val="1"/>
      </rPr>
      <t>Мероприятие 2.2.1.</t>
    </r>
    <r>
      <rPr>
        <sz val="9"/>
        <rFont val="Times New Roman"/>
        <family val="1"/>
      </rPr>
      <t xml:space="preserve"> Предоставление дополнительного образования детям и подросткам в  организациях дополнительного образования детей различных направлений</t>
    </r>
  </si>
  <si>
    <t>0220260010</t>
  </si>
  <si>
    <r>
      <rPr>
        <b/>
        <sz val="9"/>
        <rFont val="Times New Roman"/>
        <family val="1"/>
      </rPr>
      <t>Мероприятие 6.1.1.</t>
    </r>
    <r>
      <rPr>
        <sz val="9"/>
        <rFont val="Times New Roman"/>
        <family val="1"/>
      </rPr>
      <t xml:space="preserve"> Выплата единовременного пособия при всех форм устройства детей, лишенных родительского попечения, в семью</t>
    </r>
  </si>
  <si>
    <r>
      <rPr>
        <b/>
        <sz val="9"/>
        <rFont val="Times New Roman"/>
        <family val="1"/>
      </rPr>
      <t>Мероприятие 6.1.2.</t>
    </r>
    <r>
      <rPr>
        <sz val="9"/>
        <rFont val="Times New Roman"/>
        <family val="1"/>
      </rPr>
      <t xml:space="preserve"> Содержание ребенка в семье опекуна (попечителя)</t>
    </r>
  </si>
  <si>
    <r>
      <rPr>
        <b/>
        <sz val="9"/>
        <rFont val="Times New Roman"/>
        <family val="1"/>
      </rPr>
      <t>Мероприятие 6.1.3.</t>
    </r>
    <r>
      <rPr>
        <sz val="9"/>
        <rFont val="Times New Roman"/>
        <family val="1"/>
      </rPr>
      <t xml:space="preserve"> Содержание ребенка в приемной семье</t>
    </r>
  </si>
  <si>
    <r>
      <rPr>
        <b/>
        <sz val="9"/>
        <rFont val="Times New Roman"/>
        <family val="1"/>
      </rPr>
      <t>Мероприятие 6.1.4.</t>
    </r>
    <r>
      <rPr>
        <sz val="9"/>
        <rFont val="Times New Roman"/>
        <family val="1"/>
      </rPr>
      <t xml:space="preserve"> Вознаграждение, причитающееся приемному родителю</t>
    </r>
  </si>
  <si>
    <r>
      <rPr>
        <b/>
        <sz val="9"/>
        <rFont val="Times New Roman"/>
        <family val="1"/>
      </rPr>
      <t>Мероприятие 7.1.1.</t>
    </r>
    <r>
      <rPr>
        <sz val="9"/>
        <rFont val="Times New Roman"/>
        <family val="1"/>
      </rPr>
      <t xml:space="preserve"> Мероприятия по проведению оздоровительной компании детей</t>
    </r>
  </si>
  <si>
    <r>
      <rPr>
        <b/>
        <sz val="9"/>
        <rFont val="Times New Roman"/>
        <family val="1"/>
      </rPr>
      <t>Мероприятие 7.1.2</t>
    </r>
    <r>
      <rPr>
        <sz val="9"/>
        <rFont val="Times New Roman"/>
        <family val="1"/>
      </rPr>
      <t>. Обеспечение функционирования лагерей</t>
    </r>
  </si>
  <si>
    <r>
      <rPr>
        <b/>
        <sz val="9"/>
        <rFont val="Times New Roman"/>
        <family val="1"/>
      </rPr>
      <t>Мероприятие 8.2.1.</t>
    </r>
    <r>
      <rPr>
        <sz val="9"/>
        <rFont val="Times New Roman"/>
        <family val="1"/>
      </rPr>
      <t xml:space="preserve"> Осуществление переданных пономочий по организации и осуществлению деятельности по опеке и попечительству над несовершеннолетними </t>
    </r>
  </si>
  <si>
    <t>Подпрограмма 6. "Защита прав детей, поддержка детей-сирот и детей с ограниченными возможностями здоровья"</t>
  </si>
  <si>
    <t>Подпрограмма 7. "Организация отдыха и оздоровления детей "</t>
  </si>
  <si>
    <t>Подпрограмма 8. "Обеспечение деятельности в сфере образования"</t>
  </si>
  <si>
    <t>Приложение № 4</t>
  </si>
  <si>
    <t>к Программе</t>
  </si>
  <si>
    <t>№ П/П</t>
  </si>
  <si>
    <t>Наименование муниципальной программы, подпрограммы, основного мероприятия</t>
  </si>
  <si>
    <t>Бюджет</t>
  </si>
  <si>
    <t>Код бюджетной классификации</t>
  </si>
  <si>
    <t>Всего за годы реализации программы</t>
  </si>
  <si>
    <t>Расходы (тыс. рублей)</t>
  </si>
  <si>
    <t>ГРБС</t>
  </si>
  <si>
    <t>РЗПР</t>
  </si>
  <si>
    <t>Итого</t>
  </si>
  <si>
    <t>2019 год</t>
  </si>
  <si>
    <t>2020 год</t>
  </si>
  <si>
    <t>УО</t>
  </si>
  <si>
    <t>Всего,                в том числе:</t>
  </si>
  <si>
    <t>х</t>
  </si>
  <si>
    <t>федеральный бюджет</t>
  </si>
  <si>
    <t>областной бюджет</t>
  </si>
  <si>
    <t>бюджет городского округа</t>
  </si>
  <si>
    <t>0701</t>
  </si>
  <si>
    <t>271</t>
  </si>
  <si>
    <t>1004</t>
  </si>
  <si>
    <t>0702</t>
  </si>
  <si>
    <t>0709</t>
  </si>
  <si>
    <t xml:space="preserve">"Совершенствование организации  питания льготной категории детей в дошкольных образовательных учреждениях Кувандыкского городского округа Оренбургской области на 2016-2020 годы" </t>
  </si>
  <si>
    <t>0707</t>
  </si>
  <si>
    <t>1.</t>
  </si>
  <si>
    <t>2.</t>
  </si>
  <si>
    <t>3.</t>
  </si>
  <si>
    <t>ЦСР</t>
  </si>
  <si>
    <t>0210177010</t>
  </si>
  <si>
    <t>0210177020</t>
  </si>
  <si>
    <t>0210280190</t>
  </si>
  <si>
    <t>0210380260</t>
  </si>
  <si>
    <t>0220127010</t>
  </si>
  <si>
    <t>0220167010</t>
  </si>
  <si>
    <t>0220177110</t>
  </si>
  <si>
    <t>0220177130</t>
  </si>
  <si>
    <t>0220277210</t>
  </si>
  <si>
    <t>0220327020</t>
  </si>
  <si>
    <t>0220367070</t>
  </si>
  <si>
    <t>0220467080</t>
  </si>
  <si>
    <t>0230177120</t>
  </si>
  <si>
    <t>0250167310</t>
  </si>
  <si>
    <t>0260152600</t>
  </si>
  <si>
    <t>0260188110</t>
  </si>
  <si>
    <t>0260188121</t>
  </si>
  <si>
    <t>0260188122</t>
  </si>
  <si>
    <t>соисполнители, участники</t>
  </si>
  <si>
    <t>Ответственный исполнитель,</t>
  </si>
  <si>
    <t xml:space="preserve">Основное мероприятие 1.1. Повышение доступности дошкольных образовательных услуг </t>
  </si>
  <si>
    <t>Подпрограмма  2. "Развитие общего и дополнительного образования детей"</t>
  </si>
  <si>
    <t>Основное мероприятие 2.1. Развитие общего образования</t>
  </si>
  <si>
    <t>Основное мероприятие 2.2. "Развитие дополнительного и неформального образования и социализации детей"</t>
  </si>
  <si>
    <t>Основное мероприятие 2.4. "Развитие физической культуры и спорта в образовательных учреждениях Кувандыкского городского округа"</t>
  </si>
  <si>
    <t>Основное мероприятие 5.1. Совершенствование  нормативно-правовой базы, координация деятельности районных общественных организаций (объединений), информационное обеспечение и использование государственных символов в патриотическом воспитании детей</t>
  </si>
  <si>
    <t>Основное мероприятие 6.1. Выполнение государственных полномочий по организации и осуществлению деятельности по опеке и попечительству над несовершеннолетними</t>
  </si>
  <si>
    <t>Основное мероприятие 8.1. Руководство и управление в сфере установленных функций</t>
  </si>
  <si>
    <t>Основное мероприятие 8.2. Финансовое обеспечение осуществления отдельных государственных полномочий</t>
  </si>
  <si>
    <t>4.</t>
  </si>
  <si>
    <t>5.</t>
  </si>
  <si>
    <t>6.</t>
  </si>
  <si>
    <t>7.</t>
  </si>
  <si>
    <t>8.</t>
  </si>
  <si>
    <t>9.</t>
  </si>
  <si>
    <t>0270177410</t>
  </si>
  <si>
    <t>0270177420</t>
  </si>
  <si>
    <t>0270180530</t>
  </si>
  <si>
    <t>0280110020</t>
  </si>
  <si>
    <t>0280280954</t>
  </si>
  <si>
    <t>0280370020</t>
  </si>
  <si>
    <t>Основное мероприятие 8.3. Обеспечение деятельности подведомственных учреждений</t>
  </si>
  <si>
    <t>0210160010</t>
  </si>
  <si>
    <t>0220180982</t>
  </si>
  <si>
    <t>0210180981</t>
  </si>
  <si>
    <t>0703</t>
  </si>
  <si>
    <t>0210477020</t>
  </si>
  <si>
    <t>0220577130</t>
  </si>
  <si>
    <t>02302S0170</t>
  </si>
  <si>
    <t>Итого, в том числе:</t>
  </si>
  <si>
    <r>
      <rPr>
        <b/>
        <sz val="9"/>
        <rFont val="Times New Roman"/>
        <family val="1"/>
      </rPr>
      <t>Мероприятие 4.1.1.</t>
    </r>
    <r>
      <rPr>
        <sz val="9"/>
        <rFont val="Times New Roman"/>
        <family val="1"/>
      </rPr>
      <t xml:space="preserve"> Проведение мероприятий по обеспечению противопожарной безопасности в дошкольных образовательных организациях </t>
    </r>
  </si>
  <si>
    <r>
      <rPr>
        <b/>
        <sz val="9"/>
        <rFont val="Times New Roman"/>
        <family val="1"/>
      </rPr>
      <t>Мероприятие 2.3.1.</t>
    </r>
    <r>
      <rPr>
        <sz val="9"/>
        <rFont val="Times New Roman"/>
        <family val="1"/>
      </rPr>
      <t xml:space="preserve"> Выплата стипендий одаренным детям образовательных организаций муниципального образования Кувандыкский городской округ</t>
    </r>
  </si>
  <si>
    <r>
      <rPr>
        <b/>
        <sz val="9"/>
        <rFont val="Times New Roman"/>
        <family val="1"/>
      </rPr>
      <t>Мероприятие 1.3.1.</t>
    </r>
    <r>
      <rPr>
        <sz val="9"/>
        <rFont val="Times New Roman"/>
        <family val="1"/>
      </rPr>
      <t xml:space="preserve"> 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на обучение детей-инвалидов на дому</t>
    </r>
  </si>
  <si>
    <r>
      <rPr>
        <b/>
        <sz val="9"/>
        <rFont val="Times New Roman"/>
        <family val="1"/>
      </rPr>
      <t>Мероприятие 1.2.1.</t>
    </r>
    <r>
      <rPr>
        <sz val="9"/>
        <rFont val="Times New Roman"/>
        <family val="1"/>
      </rPr>
      <t xml:space="preserve"> Осуществление переданных полномочий по выплате компенсации части родительской платы за присмотр и уход за детьми, посещающих образовательные организации, реализующих  образовательную программу дошкольного образования</t>
    </r>
  </si>
  <si>
    <r>
      <t xml:space="preserve">Мероприятие 2.5.1. </t>
    </r>
    <r>
      <rPr>
        <sz val="9"/>
        <rFont val="Times New Roman"/>
        <family val="1"/>
      </rPr>
      <t>Создание условий для развития общего образования</t>
    </r>
  </si>
  <si>
    <r>
      <rPr>
        <b/>
        <sz val="9"/>
        <rFont val="Times New Roman"/>
        <family val="1"/>
      </rPr>
      <t xml:space="preserve">Мероприятие 1.4.1. </t>
    </r>
    <r>
      <rPr>
        <sz val="9"/>
        <rFont val="Times New Roman"/>
        <family val="1"/>
      </rPr>
      <t>Создание условий для развития дошкольного образования</t>
    </r>
  </si>
  <si>
    <t>Подпрограмма 3 "Совершенствование организации питания  в образовательных организациях Кувандыкского городского округа Оренбургской области на 2019-2024 годы"</t>
  </si>
  <si>
    <t xml:space="preserve">                Ресурсное обеспечение реализации муниципальной  Программы «Развитие системы образования муниципального образования Кувандыкский городской округ Оренбургской области»  на 2019-2024 год</t>
  </si>
  <si>
    <t xml:space="preserve">Муниципальная программа «Развитие системы образования муниципального образования Кувандыкский городской округ Оренбургской области » на 2019-2024 годы </t>
  </si>
  <si>
    <t>0230177030</t>
  </si>
  <si>
    <t>0240177050</t>
  </si>
  <si>
    <t>2021 год</t>
  </si>
  <si>
    <t>2022 год</t>
  </si>
  <si>
    <t>2023 год</t>
  </si>
  <si>
    <t>2024 год</t>
  </si>
  <si>
    <r>
      <rPr>
        <b/>
        <sz val="10"/>
        <rFont val="Times New Roman"/>
        <family val="1"/>
      </rPr>
      <t>Мероприятие 1.1.1.</t>
    </r>
    <r>
      <rPr>
        <sz val="10"/>
        <rFont val="Times New Roman"/>
        <family val="1"/>
      </rPr>
      <t xml:space="preserve"> Предоставление дошкольного образования, воспитание и содержание ребенка в дошкольных образовательных и общеобразовательных учреждениях, осуществляющих образовательную деятельность по основным общеобразовательным программам</t>
    </r>
  </si>
  <si>
    <r>
      <rPr>
        <b/>
        <sz val="10"/>
        <rFont val="Times New Roman"/>
        <family val="1"/>
      </rPr>
      <t>Мероприятие 1.1.2.</t>
    </r>
    <r>
      <rPr>
        <sz val="10"/>
        <rFont val="Times New Roman"/>
        <family val="1"/>
      </rPr>
      <t xml:space="preserve"> Создание условий для развития дошкольного образования</t>
    </r>
  </si>
  <si>
    <r>
      <rPr>
        <b/>
        <sz val="10"/>
        <rFont val="Times New Roman"/>
        <family val="1"/>
      </rPr>
      <t>Мероприятие 1.1.4.</t>
    </r>
    <r>
      <rPr>
        <sz val="10"/>
        <rFont val="Times New Roman"/>
        <family val="1"/>
      </rPr>
      <t xml:space="preserve"> Погашение обязательств учреждения</t>
    </r>
  </si>
  <si>
    <r>
      <rPr>
        <b/>
        <sz val="9"/>
        <rFont val="Times New Roman"/>
        <family val="1"/>
      </rPr>
      <t>Мероприятие 2.1.1.</t>
    </r>
    <r>
      <rPr>
        <sz val="9"/>
        <rFont val="Times New Roman"/>
        <family val="1"/>
      </rPr>
      <t xml:space="preserve"> Предоставление общедоступного бесплатного начального общего, основного общего и среднего общего образования по основным общеобразовательным программам</t>
    </r>
  </si>
  <si>
    <t>Основное мероприятие 4.1. Проведение мероприятий по обеспечению противопожарной безопасности в образовательных организациях</t>
  </si>
  <si>
    <r>
      <rPr>
        <b/>
        <sz val="9"/>
        <rFont val="Times New Roman"/>
        <family val="1"/>
      </rPr>
      <t>Мероприятие 4.1.2.</t>
    </r>
    <r>
      <rPr>
        <sz val="9"/>
        <rFont val="Times New Roman"/>
        <family val="1"/>
      </rPr>
      <t xml:space="preserve"> Проведение мероприятий по обеспечению противопожарной безопасности в общеобразовательных организациях</t>
    </r>
  </si>
  <si>
    <r>
      <rPr>
        <b/>
        <sz val="9"/>
        <rFont val="Times New Roman"/>
        <family val="1"/>
      </rPr>
      <t>Мероприятие 4.1.3.</t>
    </r>
    <r>
      <rPr>
        <sz val="9"/>
        <rFont val="Times New Roman"/>
        <family val="1"/>
      </rPr>
      <t xml:space="preserve"> Проведение мероприятий по обеспечению противопожарной безопасности в  организациях дополнительного образования</t>
    </r>
  </si>
  <si>
    <t>Основное мероприятие 4.2. Создание антитеррористической безопасности в образовательных организациях</t>
  </si>
  <si>
    <t>Основное мероприятие 4.3. Создание безопасных санитарно-эпидемиологических условий в образовательных организациях</t>
  </si>
  <si>
    <t>Основное мероприятие 4.4. Проведение противоаварийных мероприятий в образовательных организациях</t>
  </si>
  <si>
    <r>
      <rPr>
        <b/>
        <sz val="10"/>
        <rFont val="Times New Roman"/>
        <family val="1"/>
      </rPr>
      <t>Мероприятие 7.1.3.</t>
    </r>
    <r>
      <rPr>
        <sz val="10"/>
        <rFont val="Times New Roman"/>
        <family val="1"/>
      </rPr>
      <t xml:space="preserve"> Погашение обязательств учреждения</t>
    </r>
  </si>
  <si>
    <t>0270160010</t>
  </si>
  <si>
    <t>Мероприятие 4.2.1. Проведение мероприятий по обеспечению антитеррористической безопасности в   организациях дошкольного образования</t>
  </si>
  <si>
    <t xml:space="preserve">Мероприятие 4.2.2. Проведение мероприятий по обеспечению антитеррористической безопасности в общебразовательных организациях </t>
  </si>
  <si>
    <t>Мероприятие 4.2.3. Проведение мероприятий по обеспечению антитеррористической безопасности в   организациях дополнительного образования</t>
  </si>
  <si>
    <t>Мероприятие 4.3.1. Технологическое переоборудование и реконструкция пищеблоков в организациях дошкольного образования</t>
  </si>
  <si>
    <t>Мероприятие 4.3.2. Технологическое переоборудование и реконструкция пищеблоков общеобразовательных организаций</t>
  </si>
  <si>
    <t>022Е2S1040</t>
  </si>
  <si>
    <t>022Е250970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</si>
  <si>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</si>
  <si>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Проведение капитального ремонта в спортивных залах общеобразовательных организаций, расположенных в сельской местности</t>
  </si>
  <si>
    <t>Проведение мероприятий по формированию сети образовательных организаций, в которых созданы условия для инклюзивного образования детей-инвалидов</t>
  </si>
  <si>
    <t>026П8S1050</t>
  </si>
  <si>
    <t>022Е1S0890</t>
  </si>
  <si>
    <t>Развитие инфраструктуры общего и дополнительного образования посредством капитального ремонта зданий муниципальных образовательных организаций</t>
  </si>
  <si>
    <r>
      <rPr>
        <b/>
        <sz val="9"/>
        <rFont val="Times New Roman"/>
        <family val="1"/>
      </rPr>
      <t>Мероприятие 3.2.1.</t>
    </r>
    <r>
      <rPr>
        <sz val="9"/>
        <rFont val="Times New Roman"/>
        <family val="1"/>
      </rPr>
      <t xml:space="preserve"> Дополнительное финансовое обеспечение мероприятий по организации питания учащихся в общеобразовательных организациях</t>
    </r>
  </si>
  <si>
    <t>0240377080</t>
  </si>
  <si>
    <t>0240377180</t>
  </si>
  <si>
    <r>
      <rPr>
        <b/>
        <sz val="10"/>
        <rFont val="Times New Roman"/>
        <family val="1"/>
      </rPr>
      <t>Мероприятие 1.1.3.</t>
    </r>
    <r>
      <rPr>
        <sz val="10"/>
        <rFont val="Times New Roman"/>
        <family val="1"/>
      </rPr>
      <t xml:space="preserve"> Обеспечение государственных гарантий реализации прав на получение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общедоступного и бесплатного дошкольного образования детей в муниципальных образовательных организациях, реализующих образовательную программу дошкольного образования </t>
    </r>
  </si>
  <si>
    <t>0240177160</t>
  </si>
  <si>
    <t>0240177220</t>
  </si>
  <si>
    <t>0240277070</t>
  </si>
  <si>
    <t>0240277170</t>
  </si>
  <si>
    <t>0240277270</t>
  </si>
  <si>
    <t>0240477230</t>
  </si>
  <si>
    <r>
      <t xml:space="preserve">Мероприятие 2.4.1. Обеспечение мероприятий по проведению соревнований  и других мероприятий, направленных на развитие физкультуры и спорта, и пропаганде здорового образа жизни. Участие в областных спартакиадах, конкурсах, соревнованиях. </t>
    </r>
  </si>
  <si>
    <t xml:space="preserve">Основное мероприятие 3.1. "Дополнительное финансовое обеспечение мероприятий по организации питания детей  в образовательных организациях  Кувандыкского городского округа Оренбургской области на 2019-2024 годы" </t>
  </si>
  <si>
    <t>Подпрограмма № 1 "Развитие дошкольного образования детей"</t>
  </si>
  <si>
    <r>
      <rPr>
        <b/>
        <sz val="9"/>
        <rFont val="Times New Roman"/>
        <family val="1"/>
      </rPr>
      <t>Мероприятие 2.1.4.</t>
    </r>
    <r>
      <rPr>
        <sz val="9"/>
        <rFont val="Times New Roman"/>
        <family val="1"/>
      </rPr>
      <t xml:space="preserve"> Поощрение лучших педагогических работников образовательных организаций Кувандыкского городского округа</t>
    </r>
  </si>
  <si>
    <r>
      <rPr>
        <b/>
        <sz val="9"/>
        <rFont val="Times New Roman"/>
        <family val="1"/>
      </rPr>
      <t>Мероприятие 2.1.5.</t>
    </r>
    <r>
      <rPr>
        <sz val="9"/>
        <rFont val="Times New Roman"/>
        <family val="1"/>
      </rPr>
      <t xml:space="preserve"> Предоставление услуг  по психолого-медико-педагогическому сопровождению детей</t>
    </r>
  </si>
  <si>
    <r>
      <rPr>
        <b/>
        <sz val="9"/>
        <rFont val="Times New Roman"/>
        <family val="1"/>
      </rPr>
      <t>Мероприятие 2.1.6.</t>
    </r>
    <r>
      <rPr>
        <sz val="9"/>
        <rFont val="Times New Roman"/>
        <family val="1"/>
      </rPr>
      <t xml:space="preserve"> Погашение обязательств учреждения</t>
    </r>
  </si>
  <si>
    <r>
      <rPr>
        <b/>
        <sz val="9"/>
        <rFont val="Times New Roman"/>
        <family val="1"/>
      </rPr>
      <t>Мероприятие 2.2.2.</t>
    </r>
    <r>
      <rPr>
        <sz val="9"/>
        <rFont val="Times New Roman"/>
        <family val="1"/>
      </rPr>
      <t xml:space="preserve"> Погашение обязательств учреждения</t>
    </r>
  </si>
  <si>
    <r>
      <t>Мероприятие 2.3.2.</t>
    </r>
    <r>
      <rPr>
        <sz val="9"/>
        <rFont val="Times New Roman"/>
        <family val="1"/>
      </rPr>
      <t xml:space="preserve"> Проведение  олимпиад, смотров-конкурсов, семинаров и других мероприятий, направленных на всестороннее развитие молодого поколения</t>
    </r>
  </si>
  <si>
    <r>
      <rPr>
        <b/>
        <sz val="9"/>
        <rFont val="Times New Roman"/>
        <family val="1"/>
      </rPr>
      <t>Мероприятие 3.1.1.</t>
    </r>
    <r>
      <rPr>
        <sz val="9"/>
        <rFont val="Times New Roman"/>
        <family val="1"/>
      </rPr>
      <t xml:space="preserve"> Дополнительное финансовое обеспечение мероприятий по организация питания детей  в дошкольных образовательных организациях  Кувандыкского городского округа Оренбургской области на 2019-2024 годы </t>
    </r>
  </si>
  <si>
    <r>
      <rPr>
        <b/>
        <sz val="9"/>
        <rFont val="Times New Roman"/>
        <family val="1"/>
      </rPr>
      <t>Мероприятие 3.1.3.</t>
    </r>
    <r>
      <rPr>
        <sz val="9"/>
        <rFont val="Times New Roman"/>
        <family val="1"/>
      </rPr>
      <t xml:space="preserve"> "Дополнительное финансовое обеспечение мероприятий по организации питания учащихся в интернатах при сельских школах  Кувандыкского городского округа Оренбургской области на 2019-2024 годы" </t>
    </r>
  </si>
  <si>
    <t>Основное мероприятие 3.2. Организация питания в общеобразовательных организациях</t>
  </si>
  <si>
    <r>
      <t xml:space="preserve">Мероприятие 4.4.1. </t>
    </r>
    <r>
      <rPr>
        <sz val="9"/>
        <rFont val="Times New Roman"/>
        <family val="1"/>
      </rPr>
      <t>Проведение текущего и капитального ремонта, противоаварийных мероприятий в организациях дополнительного образования детей</t>
    </r>
  </si>
  <si>
    <t>Приоритетный проект Оренбургской области «Создание универсальной безбарьерной среды для инклюзивного образования детей-инвалидов»</t>
  </si>
  <si>
    <r>
      <rPr>
        <b/>
        <sz val="9"/>
        <rFont val="Times New Roman"/>
        <family val="1"/>
      </rPr>
      <t>Мероприятие 7.1.4.</t>
    </r>
    <r>
      <rPr>
        <sz val="9"/>
        <rFont val="Times New Roman"/>
        <family val="1"/>
      </rPr>
      <t xml:space="preserve"> Осуществление переданных полномочий по финансовому обеспечению мероприятий по отдыху в каникулярное время</t>
    </r>
  </si>
  <si>
    <r>
      <rPr>
        <b/>
        <sz val="9"/>
        <rFont val="Times New Roman"/>
        <family val="1"/>
      </rPr>
      <t>Мероприятие 8.1.1.</t>
    </r>
    <r>
      <rPr>
        <sz val="9"/>
        <rFont val="Times New Roman"/>
        <family val="1"/>
      </rPr>
      <t xml:space="preserve"> Центральный аппарат</t>
    </r>
  </si>
  <si>
    <r>
      <rPr>
        <b/>
        <sz val="9"/>
        <rFont val="Times New Roman"/>
        <family val="1"/>
      </rPr>
      <t>Мероприятие 8.3.2.</t>
    </r>
    <r>
      <rPr>
        <sz val="9"/>
        <rFont val="Times New Roman"/>
        <family val="1"/>
      </rPr>
      <t xml:space="preserve"> Обеспечение предоставления услуг в сфере технического, информационного, организационного, научно-методического и хозяйственного обслуживания  в сфере образования</t>
    </r>
  </si>
  <si>
    <t>Подпрограмма 4. "Комплексная безопасность образовательных организаций Кувандыкского городского округа Оренбургской области на 2019-2024 годы"</t>
  </si>
  <si>
    <r>
      <t xml:space="preserve">Мероприятие 2.1.2. </t>
    </r>
    <r>
      <rPr>
        <sz val="9"/>
        <rFont val="Times New Roman"/>
        <family val="1"/>
      </rPr>
      <t>Создание условий для развития общего образования</t>
    </r>
  </si>
  <si>
    <t>02201S1130</t>
  </si>
  <si>
    <r>
      <rPr>
        <b/>
        <sz val="9"/>
        <rFont val="Times New Roman"/>
        <family val="1"/>
      </rPr>
      <t>Мероприятие 2.1.7.</t>
    </r>
    <r>
      <rPr>
        <sz val="9"/>
        <rFont val="Times New Roman"/>
        <family val="1"/>
      </rPr>
      <t xml:space="preserve"> Организация подвоза обучающихся в муниципальных общеобразовательных организациях </t>
    </r>
  </si>
  <si>
    <t>Начальник управления образования</t>
  </si>
  <si>
    <t>026П8L0270</t>
  </si>
  <si>
    <t>Подпрограмма 5. "Патриотическое воспитание юных граждан Кувандыкского городского округа на 2019-2024 годы"</t>
  </si>
  <si>
    <t>Основное мероприятие 1.3. Финансовое обеспечение полномочия по воспитанию и обучению детей-инвалидов в образовательных организациях, реализующих программу дошкольного образования, а также предоставление компенсации затрат родителей на обучение детей-инвал</t>
  </si>
  <si>
    <r>
      <rPr>
        <b/>
        <sz val="9"/>
        <rFont val="Times New Roman"/>
        <family val="1"/>
      </rPr>
      <t>Мероприятие 2.1.3</t>
    </r>
    <r>
      <rPr>
        <sz val="9"/>
        <rFont val="Times New Roman"/>
        <family val="1"/>
      </rPr>
      <t xml:space="preserve">.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образования, а также дополнительного образования детей в муниципальных образовательных </t>
    </r>
  </si>
  <si>
    <t>Шишкин Д.В.</t>
  </si>
  <si>
    <t>Региональный проект «Успех каждого ребенка»</t>
  </si>
  <si>
    <t>Региональный проект «Современная школа»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</si>
</sst>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6"/>
      <name val="Times New Roman"/>
      <family val="1"/>
    </font>
    <font>
      <b/>
      <sz val="11"/>
      <name val="Calibri"/>
      <family val="2"/>
    </font>
    <font>
      <b/>
      <sz val="14"/>
      <name val="Times New Roman"/>
      <family val="1"/>
    </font>
    <font>
      <sz val="8"/>
      <name val="Arial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Calibri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7" fillId="0" borderId="10" xfId="0" applyFont="1" applyFill="1" applyBorder="1" applyAlignment="1">
      <alignment/>
    </xf>
    <xf numFmtId="174" fontId="1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34" applyFont="1" applyFill="1" applyAlignment="1">
      <alignment horizontal="left"/>
      <protection/>
    </xf>
    <xf numFmtId="0" fontId="8" fillId="0" borderId="0" xfId="34" applyFont="1" applyFill="1" applyAlignment="1">
      <alignment horizontal="left"/>
      <protection/>
    </xf>
    <xf numFmtId="0" fontId="19" fillId="0" borderId="0" xfId="34" applyFont="1" applyFill="1">
      <alignment/>
      <protection/>
    </xf>
    <xf numFmtId="0" fontId="21" fillId="0" borderId="0" xfId="34" applyFont="1" applyFill="1">
      <alignment/>
      <protection/>
    </xf>
    <xf numFmtId="0" fontId="7" fillId="0" borderId="0" xfId="34" applyFont="1" applyFill="1" applyBorder="1" applyAlignment="1">
      <alignment/>
      <protection/>
    </xf>
    <xf numFmtId="0" fontId="8" fillId="0" borderId="0" xfId="34" applyFont="1" applyFill="1">
      <alignment/>
      <protection/>
    </xf>
    <xf numFmtId="0" fontId="11" fillId="0" borderId="0" xfId="34" applyFont="1" applyFill="1" applyAlignment="1">
      <alignment vertical="top"/>
      <protection/>
    </xf>
    <xf numFmtId="0" fontId="7" fillId="0" borderId="0" xfId="34" applyFont="1" applyFill="1" applyAlignment="1">
      <alignment horizontal="center"/>
      <protection/>
    </xf>
    <xf numFmtId="0" fontId="10" fillId="0" borderId="10" xfId="34" applyFont="1" applyFill="1" applyBorder="1" applyAlignment="1">
      <alignment horizontal="center" vertical="center" wrapText="1"/>
      <protection/>
    </xf>
    <xf numFmtId="0" fontId="11" fillId="0" borderId="10" xfId="34" applyFont="1" applyFill="1" applyBorder="1" applyAlignment="1">
      <alignment horizontal="center" vertical="center" wrapText="1"/>
      <protection/>
    </xf>
    <xf numFmtId="0" fontId="6" fillId="0" borderId="10" xfId="34" applyFont="1" applyFill="1" applyBorder="1" applyAlignment="1">
      <alignment horizontal="center" vertical="top" wrapText="1"/>
      <protection/>
    </xf>
    <xf numFmtId="0" fontId="10" fillId="0" borderId="0" xfId="34" applyFont="1" applyFill="1" applyAlignment="1">
      <alignment horizontal="center" vertical="center"/>
      <protection/>
    </xf>
    <xf numFmtId="0" fontId="12" fillId="0" borderId="10" xfId="34" applyFont="1" applyFill="1" applyBorder="1" applyAlignment="1">
      <alignment horizontal="center" vertical="center" wrapText="1"/>
      <protection/>
    </xf>
    <xf numFmtId="0" fontId="10" fillId="0" borderId="10" xfId="34" applyFont="1" applyFill="1" applyBorder="1" applyAlignment="1">
      <alignment horizontal="left" vertical="center" wrapText="1"/>
      <protection/>
    </xf>
    <xf numFmtId="172" fontId="12" fillId="0" borderId="10" xfId="34" applyNumberFormat="1" applyFont="1" applyFill="1" applyBorder="1" applyAlignment="1">
      <alignment horizontal="center" vertical="center" wrapText="1"/>
      <protection/>
    </xf>
    <xf numFmtId="0" fontId="13" fillId="0" borderId="0" xfId="34" applyFont="1" applyFill="1" applyAlignment="1">
      <alignment horizontal="center" vertical="center"/>
      <protection/>
    </xf>
    <xf numFmtId="14" fontId="6" fillId="0" borderId="10" xfId="34" applyNumberFormat="1" applyFont="1" applyFill="1" applyBorder="1" applyAlignment="1">
      <alignment horizontal="center" vertical="top" wrapText="1"/>
      <protection/>
    </xf>
    <xf numFmtId="0" fontId="10" fillId="0" borderId="10" xfId="34" applyFont="1" applyFill="1" applyBorder="1" applyAlignment="1">
      <alignment vertical="top" wrapText="1"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49" fontId="12" fillId="0" borderId="10" xfId="34" applyNumberFormat="1" applyFont="1" applyFill="1" applyBorder="1" applyAlignment="1">
      <alignment horizontal="center" vertical="center" wrapText="1"/>
      <protection/>
    </xf>
    <xf numFmtId="0" fontId="14" fillId="0" borderId="10" xfId="34" applyFont="1" applyFill="1" applyBorder="1" applyAlignment="1">
      <alignment vertical="top" wrapText="1"/>
      <protection/>
    </xf>
    <xf numFmtId="0" fontId="14" fillId="0" borderId="10" xfId="34" applyFont="1" applyFill="1" applyBorder="1" applyAlignment="1">
      <alignment horizontal="center" vertical="center" wrapText="1"/>
      <protection/>
    </xf>
    <xf numFmtId="49" fontId="15" fillId="0" borderId="10" xfId="34" applyNumberFormat="1" applyFont="1" applyFill="1" applyBorder="1" applyAlignment="1">
      <alignment horizontal="center" vertical="center" wrapText="1"/>
      <protection/>
    </xf>
    <xf numFmtId="172" fontId="16" fillId="0" borderId="10" xfId="34" applyNumberFormat="1" applyFont="1" applyFill="1" applyBorder="1" applyAlignment="1">
      <alignment horizontal="center" vertical="center" wrapText="1"/>
      <protection/>
    </xf>
    <xf numFmtId="0" fontId="5" fillId="0" borderId="10" xfId="34" applyFont="1" applyFill="1" applyBorder="1" applyAlignment="1">
      <alignment horizontal="center" vertical="top" wrapText="1"/>
      <protection/>
    </xf>
    <xf numFmtId="14" fontId="5" fillId="0" borderId="11" xfId="34" applyNumberFormat="1" applyFont="1" applyFill="1" applyBorder="1" applyAlignment="1">
      <alignment horizontal="center" vertical="top" wrapText="1"/>
      <protection/>
    </xf>
    <xf numFmtId="0" fontId="14" fillId="0" borderId="12" xfId="34" applyFont="1" applyFill="1" applyBorder="1" applyAlignment="1">
      <alignment vertical="top" wrapText="1"/>
      <protection/>
    </xf>
    <xf numFmtId="0" fontId="3" fillId="0" borderId="10" xfId="34" applyFont="1" applyFill="1" applyBorder="1" applyAlignment="1">
      <alignment horizontal="center" vertical="center" wrapText="1"/>
      <protection/>
    </xf>
    <xf numFmtId="0" fontId="18" fillId="0" borderId="0" xfId="34" applyFont="1" applyFill="1">
      <alignment/>
      <protection/>
    </xf>
    <xf numFmtId="0" fontId="5" fillId="0" borderId="10" xfId="34" applyFont="1" applyFill="1" applyBorder="1" applyAlignment="1">
      <alignment vertical="top" wrapText="1"/>
      <protection/>
    </xf>
    <xf numFmtId="0" fontId="10" fillId="0" borderId="10" xfId="34" applyFont="1" applyFill="1" applyBorder="1" applyAlignment="1">
      <alignment horizontal="left" vertical="top" wrapText="1"/>
      <protection/>
    </xf>
    <xf numFmtId="0" fontId="5" fillId="0" borderId="12" xfId="34" applyFont="1" applyFill="1" applyBorder="1" applyAlignment="1">
      <alignment vertical="top" wrapText="1"/>
      <protection/>
    </xf>
    <xf numFmtId="49" fontId="14" fillId="0" borderId="10" xfId="34" applyNumberFormat="1" applyFont="1" applyFill="1" applyBorder="1" applyAlignment="1">
      <alignment horizontal="center" vertical="center" wrapText="1"/>
      <protection/>
    </xf>
    <xf numFmtId="14" fontId="5" fillId="0" borderId="10" xfId="34" applyNumberFormat="1" applyFont="1" applyFill="1" applyBorder="1" applyAlignment="1">
      <alignment horizontal="center" vertical="top" wrapText="1"/>
      <protection/>
    </xf>
    <xf numFmtId="0" fontId="6" fillId="0" borderId="10" xfId="34" applyFont="1" applyFill="1" applyBorder="1" applyAlignment="1">
      <alignment vertical="top" wrapText="1"/>
      <protection/>
    </xf>
    <xf numFmtId="0" fontId="5" fillId="0" borderId="10" xfId="34" applyFont="1" applyFill="1" applyBorder="1" applyAlignment="1">
      <alignment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49" fontId="10" fillId="0" borderId="10" xfId="34" applyNumberFormat="1" applyFont="1" applyFill="1" applyBorder="1" applyAlignment="1">
      <alignment horizontal="center" vertical="center" wrapText="1"/>
      <protection/>
    </xf>
    <xf numFmtId="0" fontId="2" fillId="0" borderId="10" xfId="34" applyFont="1" applyFill="1" applyBorder="1" applyAlignment="1">
      <alignment horizontal="center" vertical="center" wrapText="1"/>
      <protection/>
    </xf>
    <xf numFmtId="0" fontId="6" fillId="0" borderId="10" xfId="34" applyFont="1" applyFill="1" applyBorder="1" applyAlignment="1">
      <alignment wrapText="1"/>
      <protection/>
    </xf>
    <xf numFmtId="49" fontId="11" fillId="0" borderId="10" xfId="34" applyNumberFormat="1" applyFont="1" applyFill="1" applyBorder="1" applyAlignment="1">
      <alignment horizontal="center" vertical="center" wrapText="1"/>
      <protection/>
    </xf>
    <xf numFmtId="0" fontId="6" fillId="0" borderId="12" xfId="34" applyFont="1" applyFill="1" applyBorder="1" applyAlignment="1">
      <alignment vertical="top" wrapText="1"/>
      <protection/>
    </xf>
    <xf numFmtId="0" fontId="6" fillId="0" borderId="13" xfId="34" applyFont="1" applyFill="1" applyBorder="1" applyAlignment="1">
      <alignment horizontal="left" vertical="top" wrapText="1"/>
      <protection/>
    </xf>
    <xf numFmtId="0" fontId="5" fillId="0" borderId="10" xfId="34" applyFont="1" applyFill="1" applyBorder="1" applyAlignment="1">
      <alignment horizontal="left" wrapText="1"/>
      <protection/>
    </xf>
    <xf numFmtId="0" fontId="15" fillId="0" borderId="10" xfId="34" applyFont="1" applyFill="1" applyBorder="1" applyAlignment="1">
      <alignment horizontal="center" vertical="center" wrapText="1"/>
      <protection/>
    </xf>
    <xf numFmtId="172" fontId="22" fillId="0" borderId="10" xfId="34" applyNumberFormat="1" applyFont="1" applyFill="1" applyBorder="1" applyAlignment="1">
      <alignment horizontal="center" vertical="center" wrapText="1"/>
      <protection/>
    </xf>
    <xf numFmtId="0" fontId="5" fillId="0" borderId="10" xfId="34" applyFont="1" applyFill="1" applyBorder="1" applyAlignment="1">
      <alignment horizontal="left" vertical="top" wrapText="1"/>
      <protection/>
    </xf>
    <xf numFmtId="0" fontId="10" fillId="0" borderId="10" xfId="34" applyFont="1" applyFill="1" applyBorder="1" applyAlignment="1">
      <alignment horizontal="left" wrapText="1"/>
      <protection/>
    </xf>
    <xf numFmtId="172" fontId="12" fillId="0" borderId="10" xfId="34" applyNumberFormat="1" applyFont="1" applyFill="1" applyBorder="1" applyAlignment="1">
      <alignment horizontal="center" vertical="center"/>
      <protection/>
    </xf>
    <xf numFmtId="49" fontId="5" fillId="0" borderId="10" xfId="34" applyNumberFormat="1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left" vertical="center" wrapText="1"/>
      <protection/>
    </xf>
    <xf numFmtId="172" fontId="16" fillId="0" borderId="10" xfId="34" applyNumberFormat="1" applyFont="1" applyFill="1" applyBorder="1" applyAlignment="1">
      <alignment horizontal="center" vertical="center"/>
      <protection/>
    </xf>
    <xf numFmtId="0" fontId="27" fillId="0" borderId="10" xfId="34" applyFont="1" applyFill="1" applyBorder="1" applyAlignment="1">
      <alignment horizontal="center" vertical="top" wrapText="1"/>
      <protection/>
    </xf>
    <xf numFmtId="0" fontId="28" fillId="0" borderId="0" xfId="34" applyFont="1" applyFill="1">
      <alignment/>
      <protection/>
    </xf>
    <xf numFmtId="0" fontId="23" fillId="0" borderId="10" xfId="34" applyFont="1" applyFill="1" applyBorder="1" applyAlignment="1">
      <alignment horizontal="center" vertical="top" wrapText="1"/>
      <protection/>
    </xf>
    <xf numFmtId="0" fontId="6" fillId="0" borderId="10" xfId="34" applyFont="1" applyFill="1" applyBorder="1" applyAlignment="1">
      <alignment horizontal="center" vertical="top"/>
      <protection/>
    </xf>
    <xf numFmtId="0" fontId="6" fillId="0" borderId="10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 wrapText="1"/>
      <protection/>
    </xf>
    <xf numFmtId="49" fontId="15" fillId="0" borderId="10" xfId="34" applyNumberFormat="1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top"/>
      <protection/>
    </xf>
    <xf numFmtId="49" fontId="11" fillId="0" borderId="10" xfId="34" applyNumberFormat="1" applyFont="1" applyFill="1" applyBorder="1" applyAlignment="1">
      <alignment horizontal="center" vertical="center"/>
      <protection/>
    </xf>
    <xf numFmtId="49" fontId="12" fillId="0" borderId="10" xfId="34" applyNumberFormat="1" applyFont="1" applyFill="1" applyBorder="1" applyAlignment="1">
      <alignment horizontal="center" vertical="center"/>
      <protection/>
    </xf>
    <xf numFmtId="0" fontId="6" fillId="0" borderId="10" xfId="34" applyFont="1" applyFill="1" applyBorder="1" applyAlignment="1">
      <alignment horizontal="left" vertical="top"/>
      <protection/>
    </xf>
    <xf numFmtId="49" fontId="6" fillId="0" borderId="10" xfId="34" applyNumberFormat="1" applyFont="1" applyFill="1" applyBorder="1" applyAlignment="1">
      <alignment horizontal="center" vertical="top"/>
      <protection/>
    </xf>
    <xf numFmtId="49" fontId="5" fillId="0" borderId="10" xfId="34" applyNumberFormat="1" applyFont="1" applyFill="1" applyBorder="1" applyAlignment="1">
      <alignment horizontal="center" vertical="top"/>
      <protection/>
    </xf>
    <xf numFmtId="4" fontId="8" fillId="0" borderId="0" xfId="34" applyNumberFormat="1" applyFont="1" applyFill="1">
      <alignment/>
      <protection/>
    </xf>
    <xf numFmtId="0" fontId="8" fillId="0" borderId="0" xfId="34" applyFont="1" applyFill="1" applyAlignment="1">
      <alignment horizontal="center"/>
      <protection/>
    </xf>
    <xf numFmtId="0" fontId="29" fillId="0" borderId="0" xfId="34" applyFont="1" applyFill="1">
      <alignment/>
      <protection/>
    </xf>
    <xf numFmtId="0" fontId="29" fillId="0" borderId="14" xfId="34" applyFont="1" applyFill="1" applyBorder="1">
      <alignment/>
      <protection/>
    </xf>
    <xf numFmtId="4" fontId="29" fillId="0" borderId="0" xfId="34" applyNumberFormat="1" applyFont="1" applyFill="1">
      <alignment/>
      <protection/>
    </xf>
    <xf numFmtId="0" fontId="30" fillId="0" borderId="0" xfId="34" applyFont="1" applyFill="1">
      <alignment/>
      <protection/>
    </xf>
    <xf numFmtId="0" fontId="29" fillId="0" borderId="0" xfId="34" applyFont="1" applyFill="1" applyAlignment="1">
      <alignment horizontal="center"/>
      <protection/>
    </xf>
    <xf numFmtId="172" fontId="21" fillId="0" borderId="0" xfId="34" applyNumberFormat="1" applyFont="1" applyFill="1">
      <alignment/>
      <protection/>
    </xf>
    <xf numFmtId="4" fontId="29" fillId="0" borderId="14" xfId="34" applyNumberFormat="1" applyFont="1" applyFill="1" applyBorder="1">
      <alignment/>
      <protection/>
    </xf>
    <xf numFmtId="0" fontId="6" fillId="0" borderId="10" xfId="34" applyFont="1" applyFill="1" applyBorder="1" applyAlignment="1">
      <alignment horizontal="center" vertical="top" wrapText="1"/>
      <protection/>
    </xf>
    <xf numFmtId="0" fontId="11" fillId="0" borderId="10" xfId="34" applyFont="1" applyFill="1" applyBorder="1" applyAlignment="1">
      <alignment horizontal="left" vertical="top" wrapText="1"/>
      <protection/>
    </xf>
    <xf numFmtId="0" fontId="9" fillId="0" borderId="14" xfId="34" applyFont="1" applyFill="1" applyBorder="1" applyAlignment="1">
      <alignment horizontal="center" vertical="center" wrapText="1"/>
      <protection/>
    </xf>
    <xf numFmtId="0" fontId="10" fillId="0" borderId="10" xfId="34" applyFont="1" applyFill="1" applyBorder="1" applyAlignment="1">
      <alignment horizontal="center" vertical="top" wrapText="1"/>
      <protection/>
    </xf>
    <xf numFmtId="0" fontId="6" fillId="0" borderId="10" xfId="34" applyFont="1" applyFill="1" applyBorder="1" applyAlignment="1">
      <alignment horizontal="center" vertical="center" wrapText="1"/>
      <protection/>
    </xf>
    <xf numFmtId="0" fontId="10" fillId="0" borderId="10" xfId="34" applyFont="1" applyFill="1" applyBorder="1" applyAlignment="1">
      <alignment horizontal="center" vertical="center"/>
      <protection/>
    </xf>
    <xf numFmtId="0" fontId="11" fillId="0" borderId="10" xfId="34" applyFont="1" applyFill="1" applyBorder="1" applyAlignment="1">
      <alignment horizontal="center" vertical="center" wrapText="1"/>
      <protection/>
    </xf>
    <xf numFmtId="0" fontId="3" fillId="0" borderId="10" xfId="34" applyFont="1" applyFill="1" applyBorder="1" applyAlignment="1">
      <alignment horizontal="center" vertical="center" wrapText="1"/>
      <protection/>
    </xf>
    <xf numFmtId="0" fontId="5" fillId="0" borderId="10" xfId="34" applyFont="1" applyFill="1" applyBorder="1" applyAlignment="1">
      <alignment horizontal="center" vertical="top" wrapText="1"/>
      <protection/>
    </xf>
    <xf numFmtId="0" fontId="6" fillId="0" borderId="10" xfId="34" applyFont="1" applyFill="1" applyBorder="1" applyAlignment="1">
      <alignment horizontal="center" vertical="top"/>
      <protection/>
    </xf>
    <xf numFmtId="0" fontId="6" fillId="0" borderId="12" xfId="34" applyFont="1" applyFill="1" applyBorder="1" applyAlignment="1">
      <alignment horizontal="left" vertical="top" wrapText="1"/>
      <protection/>
    </xf>
    <xf numFmtId="0" fontId="6" fillId="0" borderId="13" xfId="34" applyFont="1" applyFill="1" applyBorder="1" applyAlignment="1">
      <alignment horizontal="left" vertical="top" wrapText="1"/>
      <protection/>
    </xf>
    <xf numFmtId="0" fontId="6" fillId="0" borderId="11" xfId="34" applyFont="1" applyFill="1" applyBorder="1" applyAlignment="1">
      <alignment horizontal="left" vertical="top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4" fillId="0" borderId="13" xfId="34" applyFont="1" applyFill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center" vertical="center" wrapText="1"/>
      <protection/>
    </xf>
    <xf numFmtId="0" fontId="5" fillId="0" borderId="13" xfId="34" applyFont="1" applyFill="1" applyBorder="1" applyAlignment="1">
      <alignment horizontal="left" vertical="top" wrapText="1"/>
      <protection/>
    </xf>
    <xf numFmtId="0" fontId="11" fillId="0" borderId="12" xfId="34" applyFont="1" applyFill="1" applyBorder="1" applyAlignment="1">
      <alignment horizontal="left" vertical="top" wrapText="1"/>
      <protection/>
    </xf>
    <xf numFmtId="0" fontId="11" fillId="0" borderId="11" xfId="34" applyFont="1" applyFill="1" applyBorder="1" applyAlignment="1">
      <alignment horizontal="left" vertical="top" wrapText="1"/>
      <protection/>
    </xf>
    <xf numFmtId="0" fontId="3" fillId="0" borderId="12" xfId="34" applyFont="1" applyFill="1" applyBorder="1" applyAlignment="1">
      <alignment horizontal="center" vertical="center" wrapText="1"/>
      <protection/>
    </xf>
    <xf numFmtId="0" fontId="3" fillId="0" borderId="11" xfId="34" applyFont="1" applyFill="1" applyBorder="1" applyAlignment="1">
      <alignment horizontal="center" vertical="center" wrapText="1"/>
      <protection/>
    </xf>
    <xf numFmtId="0" fontId="7" fillId="0" borderId="0" xfId="34" applyFont="1" applyFill="1" applyBorder="1" applyAlignment="1">
      <alignment horizontal="center"/>
      <protection/>
    </xf>
    <xf numFmtId="16" fontId="6" fillId="0" borderId="10" xfId="34" applyNumberFormat="1" applyFont="1" applyFill="1" applyBorder="1" applyAlignment="1">
      <alignment horizontal="center" vertical="top" wrapText="1"/>
      <protection/>
    </xf>
    <xf numFmtId="0" fontId="3" fillId="0" borderId="10" xfId="34" applyFont="1" applyFill="1" applyBorder="1" applyAlignment="1">
      <alignment horizontal="center" vertical="top" wrapText="1"/>
      <protection/>
    </xf>
    <xf numFmtId="0" fontId="19" fillId="0" borderId="0" xfId="34" applyFont="1" applyFill="1" applyAlignment="1">
      <alignment horizontal="left"/>
      <protection/>
    </xf>
    <xf numFmtId="0" fontId="10" fillId="0" borderId="10" xfId="34" applyFont="1" applyFill="1" applyBorder="1" applyAlignment="1">
      <alignment horizontal="center" vertical="center" wrapText="1"/>
      <protection/>
    </xf>
    <xf numFmtId="0" fontId="5" fillId="0" borderId="10" xfId="34" applyFont="1" applyFill="1" applyBorder="1" applyAlignment="1">
      <alignment horizontal="left" vertical="top" wrapText="1"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0" fontId="5" fillId="0" borderId="12" xfId="34" applyFont="1" applyFill="1" applyBorder="1" applyAlignment="1">
      <alignment horizontal="left" vertical="top" wrapText="1"/>
      <protection/>
    </xf>
    <xf numFmtId="0" fontId="5" fillId="0" borderId="11" xfId="34" applyFont="1" applyFill="1" applyBorder="1" applyAlignment="1">
      <alignment horizontal="left" vertical="top" wrapText="1"/>
      <protection/>
    </xf>
    <xf numFmtId="0" fontId="12" fillId="0" borderId="10" xfId="34" applyFont="1" applyFill="1" applyBorder="1" applyAlignment="1">
      <alignment horizontal="left" vertical="center" wrapText="1"/>
      <protection/>
    </xf>
    <xf numFmtId="0" fontId="12" fillId="0" borderId="10" xfId="3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_ресурсное обеспечение программы 2019 год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zoomScale="85" zoomScaleNormal="85" zoomScalePageLayoutView="0" workbookViewId="0" topLeftCell="B4">
      <pane ySplit="5085" topLeftCell="A47" activePane="bottomLeft" state="split"/>
      <selection pane="topLeft" activeCell="B8" sqref="B8:B11"/>
      <selection pane="bottomLeft" activeCell="H48" sqref="H48"/>
    </sheetView>
  </sheetViews>
  <sheetFormatPr defaultColWidth="8.7109375" defaultRowHeight="12.75"/>
  <cols>
    <col min="1" max="1" width="5.7109375" style="8" customWidth="1"/>
    <col min="2" max="2" width="43.421875" style="8" customWidth="1"/>
    <col min="3" max="3" width="16.00390625" style="8" customWidth="1"/>
    <col min="4" max="4" width="13.421875" style="8" customWidth="1"/>
    <col min="5" max="5" width="7.7109375" style="8" customWidth="1"/>
    <col min="6" max="6" width="7.00390625" style="8" customWidth="1"/>
    <col min="7" max="7" width="12.140625" style="8" customWidth="1"/>
    <col min="8" max="8" width="13.421875" style="8" bestFit="1" customWidth="1"/>
    <col min="9" max="9" width="14.57421875" style="6" customWidth="1"/>
    <col min="10" max="10" width="14.57421875" style="69" customWidth="1"/>
    <col min="11" max="11" width="17.00390625" style="69" customWidth="1"/>
    <col min="12" max="14" width="14.57421875" style="69" customWidth="1"/>
    <col min="15" max="16384" width="8.7109375" style="8" customWidth="1"/>
  </cols>
  <sheetData>
    <row r="1" spans="1:14" ht="18.75">
      <c r="A1" s="3"/>
      <c r="B1" s="4"/>
      <c r="C1" s="4"/>
      <c r="D1" s="101"/>
      <c r="E1" s="101"/>
      <c r="F1" s="101"/>
      <c r="G1" s="101"/>
      <c r="H1" s="5"/>
      <c r="J1" s="7"/>
      <c r="K1" s="7"/>
      <c r="L1" s="98" t="s">
        <v>18</v>
      </c>
      <c r="M1" s="98"/>
      <c r="N1" s="98"/>
    </row>
    <row r="2" spans="1:14" ht="18.75">
      <c r="A2" s="3"/>
      <c r="B2" s="4"/>
      <c r="C2" s="4"/>
      <c r="D2" s="9"/>
      <c r="E2" s="5"/>
      <c r="F2" s="5"/>
      <c r="G2" s="5"/>
      <c r="H2" s="5"/>
      <c r="J2" s="7"/>
      <c r="K2" s="7"/>
      <c r="L2" s="98" t="s">
        <v>19</v>
      </c>
      <c r="M2" s="98"/>
      <c r="N2" s="98"/>
    </row>
    <row r="3" spans="1:14" ht="16.5">
      <c r="A3" s="3"/>
      <c r="J3" s="10"/>
      <c r="K3" s="10"/>
      <c r="L3" s="10"/>
      <c r="M3" s="10"/>
      <c r="N3" s="10"/>
    </row>
    <row r="4" spans="1:14" ht="49.5" customHeight="1">
      <c r="A4" s="79" t="s">
        <v>105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60.75" customHeight="1">
      <c r="A5" s="81" t="s">
        <v>20</v>
      </c>
      <c r="B5" s="102" t="s">
        <v>21</v>
      </c>
      <c r="C5" s="11" t="s">
        <v>67</v>
      </c>
      <c r="D5" s="82" t="s">
        <v>22</v>
      </c>
      <c r="E5" s="102" t="s">
        <v>23</v>
      </c>
      <c r="F5" s="102"/>
      <c r="G5" s="102"/>
      <c r="H5" s="12" t="s">
        <v>24</v>
      </c>
      <c r="I5" s="83" t="s">
        <v>25</v>
      </c>
      <c r="J5" s="83"/>
      <c r="K5" s="83"/>
      <c r="L5" s="83"/>
      <c r="M5" s="83"/>
      <c r="N5" s="83"/>
    </row>
    <row r="6" spans="1:14" ht="39" customHeight="1">
      <c r="A6" s="81"/>
      <c r="B6" s="102"/>
      <c r="C6" s="11" t="s">
        <v>66</v>
      </c>
      <c r="D6" s="82"/>
      <c r="E6" s="13" t="s">
        <v>26</v>
      </c>
      <c r="F6" s="13" t="s">
        <v>27</v>
      </c>
      <c r="G6" s="13" t="s">
        <v>47</v>
      </c>
      <c r="H6" s="13" t="s">
        <v>28</v>
      </c>
      <c r="I6" s="13" t="s">
        <v>29</v>
      </c>
      <c r="J6" s="13" t="s">
        <v>30</v>
      </c>
      <c r="K6" s="13" t="s">
        <v>109</v>
      </c>
      <c r="L6" s="13" t="s">
        <v>110</v>
      </c>
      <c r="M6" s="13" t="s">
        <v>111</v>
      </c>
      <c r="N6" s="13" t="s">
        <v>112</v>
      </c>
    </row>
    <row r="7" spans="1:14" s="14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13</v>
      </c>
    </row>
    <row r="8" spans="1:14" s="18" customFormat="1" ht="26.25" customHeight="1">
      <c r="A8" s="80" t="s">
        <v>44</v>
      </c>
      <c r="B8" s="107" t="s">
        <v>106</v>
      </c>
      <c r="C8" s="108" t="s">
        <v>31</v>
      </c>
      <c r="D8" s="16" t="s">
        <v>32</v>
      </c>
      <c r="E8" s="15" t="s">
        <v>33</v>
      </c>
      <c r="F8" s="15" t="s">
        <v>33</v>
      </c>
      <c r="G8" s="15" t="s">
        <v>33</v>
      </c>
      <c r="H8" s="17">
        <f aca="true" t="shared" si="0" ref="H8:H39">SUM(I8:N8)</f>
        <v>2771083.716</v>
      </c>
      <c r="I8" s="17">
        <f aca="true" t="shared" si="1" ref="I8:N8">I12+I26+I58+I68+I83+I86+I106+I114</f>
        <v>545537.8759999999</v>
      </c>
      <c r="J8" s="17">
        <f t="shared" si="1"/>
        <v>507898.5899999999</v>
      </c>
      <c r="K8" s="17">
        <f t="shared" si="1"/>
        <v>436144</v>
      </c>
      <c r="L8" s="17">
        <f t="shared" si="1"/>
        <v>427167.75</v>
      </c>
      <c r="M8" s="17">
        <f t="shared" si="1"/>
        <v>427167.75</v>
      </c>
      <c r="N8" s="17">
        <f t="shared" si="1"/>
        <v>427167.75</v>
      </c>
    </row>
    <row r="9" spans="1:14" s="18" customFormat="1" ht="29.25" customHeight="1">
      <c r="A9" s="80"/>
      <c r="B9" s="107"/>
      <c r="C9" s="108"/>
      <c r="D9" s="11" t="s">
        <v>34</v>
      </c>
      <c r="E9" s="15" t="s">
        <v>33</v>
      </c>
      <c r="F9" s="15" t="s">
        <v>33</v>
      </c>
      <c r="G9" s="15" t="s">
        <v>33</v>
      </c>
      <c r="H9" s="17">
        <f t="shared" si="0"/>
        <v>6207.074999999999</v>
      </c>
      <c r="I9" s="17">
        <f aca="true" t="shared" si="2" ref="I9:N9">I27+I87</f>
        <v>1439.1999999999998</v>
      </c>
      <c r="J9" s="17">
        <f t="shared" si="2"/>
        <v>1278.975</v>
      </c>
      <c r="K9" s="17">
        <f t="shared" si="2"/>
        <v>846.8</v>
      </c>
      <c r="L9" s="17">
        <f t="shared" si="2"/>
        <v>880.7</v>
      </c>
      <c r="M9" s="17">
        <f t="shared" si="2"/>
        <v>880.7</v>
      </c>
      <c r="N9" s="17">
        <f t="shared" si="2"/>
        <v>880.7</v>
      </c>
    </row>
    <row r="10" spans="1:14" s="18" customFormat="1" ht="29.25" customHeight="1">
      <c r="A10" s="80"/>
      <c r="B10" s="107"/>
      <c r="C10" s="108"/>
      <c r="D10" s="11" t="s">
        <v>35</v>
      </c>
      <c r="E10" s="15" t="s">
        <v>33</v>
      </c>
      <c r="F10" s="15" t="s">
        <v>33</v>
      </c>
      <c r="G10" s="15" t="s">
        <v>33</v>
      </c>
      <c r="H10" s="17">
        <f t="shared" si="0"/>
        <v>1854793.491</v>
      </c>
      <c r="I10" s="17">
        <f aca="true" t="shared" si="3" ref="I10:N10">I13+I28+I59+I88+I107+I115</f>
        <v>320153.46599999996</v>
      </c>
      <c r="J10" s="17">
        <f t="shared" si="3"/>
        <v>308891.3249999999</v>
      </c>
      <c r="K10" s="17">
        <f t="shared" si="3"/>
        <v>306199.8</v>
      </c>
      <c r="L10" s="17">
        <f t="shared" si="3"/>
        <v>306516.3</v>
      </c>
      <c r="M10" s="17">
        <f t="shared" si="3"/>
        <v>306516.3</v>
      </c>
      <c r="N10" s="17">
        <f t="shared" si="3"/>
        <v>306516.3</v>
      </c>
    </row>
    <row r="11" spans="1:14" s="18" customFormat="1" ht="39.75" customHeight="1">
      <c r="A11" s="80"/>
      <c r="B11" s="107"/>
      <c r="C11" s="108"/>
      <c r="D11" s="11" t="s">
        <v>36</v>
      </c>
      <c r="E11" s="15" t="s">
        <v>33</v>
      </c>
      <c r="F11" s="15" t="s">
        <v>33</v>
      </c>
      <c r="G11" s="15" t="s">
        <v>33</v>
      </c>
      <c r="H11" s="17">
        <f t="shared" si="0"/>
        <v>904292.25</v>
      </c>
      <c r="I11" s="17">
        <f aca="true" t="shared" si="4" ref="I11:N11">I14+I29+I60+I69+I84+I89+I108+I116</f>
        <v>222224.31</v>
      </c>
      <c r="J11" s="17">
        <f t="shared" si="4"/>
        <v>193658.28999999998</v>
      </c>
      <c r="K11" s="17">
        <f t="shared" si="4"/>
        <v>129097.40000000001</v>
      </c>
      <c r="L11" s="17">
        <f t="shared" si="4"/>
        <v>119770.74999999999</v>
      </c>
      <c r="M11" s="17">
        <f t="shared" si="4"/>
        <v>119770.74999999999</v>
      </c>
      <c r="N11" s="17">
        <f t="shared" si="4"/>
        <v>119770.74999999999</v>
      </c>
    </row>
    <row r="12" spans="1:14" s="18" customFormat="1" ht="25.5" customHeight="1">
      <c r="A12" s="99" t="s">
        <v>45</v>
      </c>
      <c r="B12" s="78" t="s">
        <v>150</v>
      </c>
      <c r="C12" s="100" t="s">
        <v>31</v>
      </c>
      <c r="D12" s="11" t="s">
        <v>97</v>
      </c>
      <c r="E12" s="15" t="s">
        <v>33</v>
      </c>
      <c r="F12" s="15" t="s">
        <v>33</v>
      </c>
      <c r="G12" s="15" t="s">
        <v>33</v>
      </c>
      <c r="H12" s="17">
        <f t="shared" si="0"/>
        <v>691100.3999999999</v>
      </c>
      <c r="I12" s="17">
        <f aca="true" t="shared" si="5" ref="I12:N12">I15+I20+I22+I24</f>
        <v>133401.69999999998</v>
      </c>
      <c r="J12" s="17">
        <f t="shared" si="5"/>
        <v>124944.9</v>
      </c>
      <c r="K12" s="17">
        <f t="shared" si="5"/>
        <v>110188.7</v>
      </c>
      <c r="L12" s="17">
        <f t="shared" si="5"/>
        <v>107521.7</v>
      </c>
      <c r="M12" s="17">
        <f t="shared" si="5"/>
        <v>107521.7</v>
      </c>
      <c r="N12" s="17">
        <f t="shared" si="5"/>
        <v>107521.7</v>
      </c>
    </row>
    <row r="13" spans="1:14" ht="28.5" customHeight="1">
      <c r="A13" s="99"/>
      <c r="B13" s="78"/>
      <c r="C13" s="100"/>
      <c r="D13" s="11" t="s">
        <v>35</v>
      </c>
      <c r="E13" s="15" t="s">
        <v>33</v>
      </c>
      <c r="F13" s="15" t="s">
        <v>33</v>
      </c>
      <c r="G13" s="15" t="s">
        <v>33</v>
      </c>
      <c r="H13" s="17">
        <f t="shared" si="0"/>
        <v>395612.80000000005</v>
      </c>
      <c r="I13" s="17">
        <f aca="true" t="shared" si="6" ref="I13:N13">I18+I21+I23</f>
        <v>66921.79999999999</v>
      </c>
      <c r="J13" s="17">
        <f t="shared" si="6"/>
        <v>65738.2</v>
      </c>
      <c r="K13" s="17">
        <f t="shared" si="6"/>
        <v>65738.2</v>
      </c>
      <c r="L13" s="17">
        <f t="shared" si="6"/>
        <v>65738.2</v>
      </c>
      <c r="M13" s="17">
        <f t="shared" si="6"/>
        <v>65738.2</v>
      </c>
      <c r="N13" s="17">
        <f t="shared" si="6"/>
        <v>65738.2</v>
      </c>
    </row>
    <row r="14" spans="1:14" ht="37.5" customHeight="1">
      <c r="A14" s="99"/>
      <c r="B14" s="78"/>
      <c r="C14" s="100"/>
      <c r="D14" s="11" t="s">
        <v>36</v>
      </c>
      <c r="E14" s="15" t="s">
        <v>33</v>
      </c>
      <c r="F14" s="15" t="s">
        <v>33</v>
      </c>
      <c r="G14" s="15" t="s">
        <v>33</v>
      </c>
      <c r="H14" s="17">
        <f t="shared" si="0"/>
        <v>293766.7</v>
      </c>
      <c r="I14" s="17">
        <f aca="true" t="shared" si="7" ref="I14:N14">I16+I17+I19+I25</f>
        <v>64759</v>
      </c>
      <c r="J14" s="17">
        <f t="shared" si="7"/>
        <v>59206.7</v>
      </c>
      <c r="K14" s="17">
        <f t="shared" si="7"/>
        <v>44450.5</v>
      </c>
      <c r="L14" s="17">
        <f t="shared" si="7"/>
        <v>41783.5</v>
      </c>
      <c r="M14" s="17">
        <f t="shared" si="7"/>
        <v>41783.5</v>
      </c>
      <c r="N14" s="17">
        <f t="shared" si="7"/>
        <v>41783.5</v>
      </c>
    </row>
    <row r="15" spans="1:14" ht="32.25" customHeight="1">
      <c r="A15" s="19"/>
      <c r="B15" s="20" t="s">
        <v>68</v>
      </c>
      <c r="C15" s="21" t="s">
        <v>31</v>
      </c>
      <c r="D15" s="11"/>
      <c r="E15" s="22" t="s">
        <v>33</v>
      </c>
      <c r="F15" s="22" t="s">
        <v>33</v>
      </c>
      <c r="G15" s="22" t="s">
        <v>33</v>
      </c>
      <c r="H15" s="17">
        <f t="shared" si="0"/>
        <v>652841.4999999999</v>
      </c>
      <c r="I15" s="17">
        <f aca="true" t="shared" si="8" ref="I15:N15">SUM(I16:I19)</f>
        <v>125917.79999999999</v>
      </c>
      <c r="J15" s="17">
        <f t="shared" si="8"/>
        <v>118789.9</v>
      </c>
      <c r="K15" s="17">
        <f t="shared" si="8"/>
        <v>104033.7</v>
      </c>
      <c r="L15" s="17">
        <f t="shared" si="8"/>
        <v>101366.7</v>
      </c>
      <c r="M15" s="17">
        <f t="shared" si="8"/>
        <v>101366.7</v>
      </c>
      <c r="N15" s="17">
        <f t="shared" si="8"/>
        <v>101366.7</v>
      </c>
    </row>
    <row r="16" spans="1:14" ht="76.5" customHeight="1">
      <c r="A16" s="1"/>
      <c r="B16" s="23" t="s">
        <v>113</v>
      </c>
      <c r="C16" s="21" t="s">
        <v>31</v>
      </c>
      <c r="D16" s="24" t="s">
        <v>36</v>
      </c>
      <c r="E16" s="25">
        <v>271</v>
      </c>
      <c r="F16" s="25" t="s">
        <v>37</v>
      </c>
      <c r="G16" s="25" t="s">
        <v>48</v>
      </c>
      <c r="H16" s="17">
        <f t="shared" si="0"/>
        <v>291029.8</v>
      </c>
      <c r="I16" s="26">
        <v>62022.1</v>
      </c>
      <c r="J16" s="26">
        <v>59206.7</v>
      </c>
      <c r="K16" s="26">
        <v>44450.5</v>
      </c>
      <c r="L16" s="26">
        <v>41783.5</v>
      </c>
      <c r="M16" s="26">
        <f>L16</f>
        <v>41783.5</v>
      </c>
      <c r="N16" s="26">
        <f>M16</f>
        <v>41783.5</v>
      </c>
    </row>
    <row r="17" spans="1:14" ht="38.25">
      <c r="A17" s="27"/>
      <c r="B17" s="23" t="s">
        <v>114</v>
      </c>
      <c r="C17" s="21" t="s">
        <v>31</v>
      </c>
      <c r="D17" s="24" t="s">
        <v>36</v>
      </c>
      <c r="E17" s="25">
        <v>271</v>
      </c>
      <c r="F17" s="25" t="s">
        <v>37</v>
      </c>
      <c r="G17" s="25" t="s">
        <v>49</v>
      </c>
      <c r="H17" s="17">
        <f t="shared" si="0"/>
        <v>0</v>
      </c>
      <c r="I17" s="26">
        <v>0</v>
      </c>
      <c r="J17" s="26">
        <v>0</v>
      </c>
      <c r="K17" s="26">
        <v>0</v>
      </c>
      <c r="L17" s="26">
        <v>0</v>
      </c>
      <c r="M17" s="26">
        <f>L17</f>
        <v>0</v>
      </c>
      <c r="N17" s="26">
        <v>0</v>
      </c>
    </row>
    <row r="18" spans="1:14" ht="89.25">
      <c r="A18" s="28"/>
      <c r="B18" s="29" t="s">
        <v>141</v>
      </c>
      <c r="C18" s="21" t="s">
        <v>31</v>
      </c>
      <c r="D18" s="24" t="s">
        <v>35</v>
      </c>
      <c r="E18" s="25">
        <v>271</v>
      </c>
      <c r="F18" s="25" t="s">
        <v>37</v>
      </c>
      <c r="G18" s="25" t="s">
        <v>92</v>
      </c>
      <c r="H18" s="17">
        <f t="shared" si="0"/>
        <v>359074.80000000005</v>
      </c>
      <c r="I18" s="26">
        <f>37987.34+23171.46</f>
        <v>61158.799999999996</v>
      </c>
      <c r="J18" s="26">
        <v>59583.2</v>
      </c>
      <c r="K18" s="26">
        <v>59583.2</v>
      </c>
      <c r="L18" s="26">
        <f>K18</f>
        <v>59583.2</v>
      </c>
      <c r="M18" s="26">
        <f>L18</f>
        <v>59583.2</v>
      </c>
      <c r="N18" s="26">
        <f>M18</f>
        <v>59583.2</v>
      </c>
    </row>
    <row r="19" spans="1:14" ht="38.25">
      <c r="A19" s="27"/>
      <c r="B19" s="23" t="s">
        <v>115</v>
      </c>
      <c r="C19" s="21" t="s">
        <v>31</v>
      </c>
      <c r="D19" s="24" t="s">
        <v>36</v>
      </c>
      <c r="E19" s="25" t="s">
        <v>38</v>
      </c>
      <c r="F19" s="25" t="s">
        <v>37</v>
      </c>
      <c r="G19" s="25" t="s">
        <v>90</v>
      </c>
      <c r="H19" s="17">
        <f t="shared" si="0"/>
        <v>2736.9</v>
      </c>
      <c r="I19" s="26">
        <v>2736.9</v>
      </c>
      <c r="J19" s="26">
        <v>0</v>
      </c>
      <c r="K19" s="26">
        <v>0</v>
      </c>
      <c r="L19" s="26">
        <v>0</v>
      </c>
      <c r="M19" s="26">
        <f>L19</f>
        <v>0</v>
      </c>
      <c r="N19" s="26">
        <v>0</v>
      </c>
    </row>
    <row r="20" spans="1:14" s="31" customFormat="1" ht="78" customHeight="1">
      <c r="A20" s="13"/>
      <c r="B20" s="20" t="s">
        <v>3</v>
      </c>
      <c r="C20" s="30" t="s">
        <v>31</v>
      </c>
      <c r="D20" s="11"/>
      <c r="E20" s="22" t="s">
        <v>33</v>
      </c>
      <c r="F20" s="22" t="s">
        <v>33</v>
      </c>
      <c r="G20" s="22" t="s">
        <v>33</v>
      </c>
      <c r="H20" s="17">
        <f t="shared" si="0"/>
        <v>32552.299999999992</v>
      </c>
      <c r="I20" s="17">
        <f aca="true" t="shared" si="9" ref="I20:N20">I21</f>
        <v>5001.799999999999</v>
      </c>
      <c r="J20" s="17">
        <f t="shared" si="9"/>
        <v>5510.099999999999</v>
      </c>
      <c r="K20" s="17">
        <f t="shared" si="9"/>
        <v>5510.099999999999</v>
      </c>
      <c r="L20" s="17">
        <f t="shared" si="9"/>
        <v>5510.099999999999</v>
      </c>
      <c r="M20" s="17">
        <f t="shared" si="9"/>
        <v>5510.099999999999</v>
      </c>
      <c r="N20" s="17">
        <f t="shared" si="9"/>
        <v>5510.099999999999</v>
      </c>
    </row>
    <row r="21" spans="1:14" ht="62.25" customHeight="1">
      <c r="A21" s="27"/>
      <c r="B21" s="32" t="s">
        <v>101</v>
      </c>
      <c r="C21" s="21" t="s">
        <v>31</v>
      </c>
      <c r="D21" s="24" t="s">
        <v>35</v>
      </c>
      <c r="E21" s="25" t="s">
        <v>38</v>
      </c>
      <c r="F21" s="25" t="s">
        <v>39</v>
      </c>
      <c r="G21" s="25" t="s">
        <v>50</v>
      </c>
      <c r="H21" s="17">
        <f t="shared" si="0"/>
        <v>32552.299999999992</v>
      </c>
      <c r="I21" s="26">
        <f>4927.9+73.9</f>
        <v>5001.799999999999</v>
      </c>
      <c r="J21" s="26">
        <f>5428.7+81.4</f>
        <v>5510.099999999999</v>
      </c>
      <c r="K21" s="26">
        <f>J21</f>
        <v>5510.099999999999</v>
      </c>
      <c r="L21" s="26">
        <f>K21</f>
        <v>5510.099999999999</v>
      </c>
      <c r="M21" s="26">
        <f>L21</f>
        <v>5510.099999999999</v>
      </c>
      <c r="N21" s="26">
        <f>M21</f>
        <v>5510.099999999999</v>
      </c>
    </row>
    <row r="22" spans="1:14" s="31" customFormat="1" ht="77.25" customHeight="1">
      <c r="A22" s="13"/>
      <c r="B22" s="33" t="s">
        <v>171</v>
      </c>
      <c r="C22" s="21" t="s">
        <v>31</v>
      </c>
      <c r="D22" s="11"/>
      <c r="E22" s="22" t="s">
        <v>33</v>
      </c>
      <c r="F22" s="22" t="s">
        <v>33</v>
      </c>
      <c r="G22" s="22" t="s">
        <v>33</v>
      </c>
      <c r="H22" s="17">
        <f t="shared" si="0"/>
        <v>3985.7000000000003</v>
      </c>
      <c r="I22" s="17">
        <f aca="true" t="shared" si="10" ref="I22:N22">I23</f>
        <v>761.2</v>
      </c>
      <c r="J22" s="17">
        <f t="shared" si="10"/>
        <v>644.9000000000001</v>
      </c>
      <c r="K22" s="17">
        <f t="shared" si="10"/>
        <v>644.9000000000001</v>
      </c>
      <c r="L22" s="17">
        <f t="shared" si="10"/>
        <v>644.9000000000001</v>
      </c>
      <c r="M22" s="17">
        <f t="shared" si="10"/>
        <v>644.9000000000001</v>
      </c>
      <c r="N22" s="17">
        <f t="shared" si="10"/>
        <v>644.9000000000001</v>
      </c>
    </row>
    <row r="23" spans="1:14" ht="60">
      <c r="A23" s="27"/>
      <c r="B23" s="32" t="s">
        <v>100</v>
      </c>
      <c r="C23" s="21" t="s">
        <v>31</v>
      </c>
      <c r="D23" s="24" t="s">
        <v>35</v>
      </c>
      <c r="E23" s="25" t="s">
        <v>38</v>
      </c>
      <c r="F23" s="25" t="s">
        <v>37</v>
      </c>
      <c r="G23" s="25" t="s">
        <v>51</v>
      </c>
      <c r="H23" s="17">
        <f t="shared" si="0"/>
        <v>3985.7000000000003</v>
      </c>
      <c r="I23" s="26">
        <f>384.5+376.7</f>
        <v>761.2</v>
      </c>
      <c r="J23" s="26">
        <f>298.6+346.3</f>
        <v>644.9000000000001</v>
      </c>
      <c r="K23" s="26">
        <f>J23</f>
        <v>644.9000000000001</v>
      </c>
      <c r="L23" s="26">
        <f>K23</f>
        <v>644.9000000000001</v>
      </c>
      <c r="M23" s="26">
        <f>L23</f>
        <v>644.9000000000001</v>
      </c>
      <c r="N23" s="26">
        <f>M23</f>
        <v>644.9000000000001</v>
      </c>
    </row>
    <row r="24" spans="1:14" s="31" customFormat="1" ht="25.5">
      <c r="A24" s="13"/>
      <c r="B24" s="20" t="s">
        <v>4</v>
      </c>
      <c r="C24" s="21" t="s">
        <v>31</v>
      </c>
      <c r="D24" s="11"/>
      <c r="E24" s="22" t="s">
        <v>33</v>
      </c>
      <c r="F24" s="22" t="s">
        <v>33</v>
      </c>
      <c r="G24" s="22" t="s">
        <v>33</v>
      </c>
      <c r="H24" s="17">
        <f t="shared" si="0"/>
        <v>1720.9</v>
      </c>
      <c r="I24" s="17">
        <v>1720.9</v>
      </c>
      <c r="J24" s="17">
        <f>SUM(J25:J25)</f>
        <v>0</v>
      </c>
      <c r="K24" s="17">
        <f>SUM(K25:K25)</f>
        <v>0</v>
      </c>
      <c r="L24" s="17">
        <f>SUM(L25:L25)</f>
        <v>0</v>
      </c>
      <c r="M24" s="17">
        <f>SUM(M25:M25)</f>
        <v>0</v>
      </c>
      <c r="N24" s="17">
        <f>SUM(N25:N25)</f>
        <v>0</v>
      </c>
    </row>
    <row r="25" spans="1:14" ht="40.5" customHeight="1" hidden="1">
      <c r="A25" s="27"/>
      <c r="B25" s="34" t="s">
        <v>103</v>
      </c>
      <c r="C25" s="21"/>
      <c r="D25" s="24" t="s">
        <v>36</v>
      </c>
      <c r="E25" s="25" t="s">
        <v>38</v>
      </c>
      <c r="F25" s="25" t="s">
        <v>37</v>
      </c>
      <c r="G25" s="25" t="s">
        <v>94</v>
      </c>
      <c r="H25" s="17">
        <f t="shared" si="0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</row>
    <row r="26" spans="1:14" ht="25.5" customHeight="1">
      <c r="A26" s="77" t="s">
        <v>46</v>
      </c>
      <c r="B26" s="78" t="s">
        <v>69</v>
      </c>
      <c r="C26" s="84" t="s">
        <v>31</v>
      </c>
      <c r="D26" s="11" t="s">
        <v>97</v>
      </c>
      <c r="E26" s="35" t="s">
        <v>33</v>
      </c>
      <c r="F26" s="35" t="s">
        <v>33</v>
      </c>
      <c r="G26" s="35" t="s">
        <v>33</v>
      </c>
      <c r="H26" s="17">
        <f t="shared" si="0"/>
        <v>1741441</v>
      </c>
      <c r="I26" s="17">
        <f aca="true" t="shared" si="11" ref="I26:N26">I30+I39+I42+I45+I47+I49+I55</f>
        <v>349169.20000000007</v>
      </c>
      <c r="J26" s="17">
        <f t="shared" si="11"/>
        <v>320487.39999999997</v>
      </c>
      <c r="K26" s="17">
        <f t="shared" si="11"/>
        <v>272435.89999999997</v>
      </c>
      <c r="L26" s="17">
        <f t="shared" si="11"/>
        <v>266449.5</v>
      </c>
      <c r="M26" s="17">
        <f t="shared" si="11"/>
        <v>266449.5</v>
      </c>
      <c r="N26" s="17">
        <f t="shared" si="11"/>
        <v>266449.5</v>
      </c>
    </row>
    <row r="27" spans="1:14" ht="24.75" customHeight="1">
      <c r="A27" s="77"/>
      <c r="B27" s="78"/>
      <c r="C27" s="84"/>
      <c r="D27" s="24" t="s">
        <v>34</v>
      </c>
      <c r="E27" s="35" t="s">
        <v>33</v>
      </c>
      <c r="F27" s="35" t="s">
        <v>33</v>
      </c>
      <c r="G27" s="35" t="s">
        <v>33</v>
      </c>
      <c r="H27" s="17">
        <f t="shared" si="0"/>
        <v>727.525</v>
      </c>
      <c r="I27" s="17">
        <f aca="true" t="shared" si="12" ref="I27:N27">I52</f>
        <v>396.4</v>
      </c>
      <c r="J27" s="17">
        <f t="shared" si="12"/>
        <v>331.125</v>
      </c>
      <c r="K27" s="17">
        <f t="shared" si="12"/>
        <v>0</v>
      </c>
      <c r="L27" s="17">
        <f t="shared" si="12"/>
        <v>0</v>
      </c>
      <c r="M27" s="17">
        <f t="shared" si="12"/>
        <v>0</v>
      </c>
      <c r="N27" s="17">
        <f t="shared" si="12"/>
        <v>0</v>
      </c>
    </row>
    <row r="28" spans="1:14" ht="25.5">
      <c r="A28" s="77"/>
      <c r="B28" s="78"/>
      <c r="C28" s="84"/>
      <c r="D28" s="24" t="s">
        <v>35</v>
      </c>
      <c r="E28" s="35" t="s">
        <v>33</v>
      </c>
      <c r="F28" s="35" t="s">
        <v>33</v>
      </c>
      <c r="G28" s="35" t="s">
        <v>33</v>
      </c>
      <c r="H28" s="17">
        <f t="shared" si="0"/>
        <v>1213061.0750000002</v>
      </c>
      <c r="I28" s="17">
        <f aca="true" t="shared" si="13" ref="I28:N28">I33+I53+I50+I56+I37</f>
        <v>214449.4</v>
      </c>
      <c r="J28" s="17">
        <f t="shared" si="13"/>
        <v>201326.47499999998</v>
      </c>
      <c r="K28" s="17">
        <f t="shared" si="13"/>
        <v>199321.3</v>
      </c>
      <c r="L28" s="17">
        <f t="shared" si="13"/>
        <v>199321.3</v>
      </c>
      <c r="M28" s="17">
        <f t="shared" si="13"/>
        <v>199321.3</v>
      </c>
      <c r="N28" s="17">
        <f t="shared" si="13"/>
        <v>199321.3</v>
      </c>
    </row>
    <row r="29" spans="1:14" ht="38.25">
      <c r="A29" s="77"/>
      <c r="B29" s="78"/>
      <c r="C29" s="84"/>
      <c r="D29" s="24" t="s">
        <v>36</v>
      </c>
      <c r="E29" s="35" t="s">
        <v>33</v>
      </c>
      <c r="F29" s="35" t="s">
        <v>33</v>
      </c>
      <c r="G29" s="35" t="s">
        <v>33</v>
      </c>
      <c r="H29" s="17">
        <f t="shared" si="0"/>
        <v>523582.4</v>
      </c>
      <c r="I29" s="17">
        <f aca="true" t="shared" si="14" ref="I29:N29">I31+I32+I34+I35+I36+I38+I40+I41+I43+I44+I46+I48+I51+I54+I57</f>
        <v>134323.4</v>
      </c>
      <c r="J29" s="17">
        <f t="shared" si="14"/>
        <v>114759.79999999999</v>
      </c>
      <c r="K29" s="17">
        <f t="shared" si="14"/>
        <v>73114.6</v>
      </c>
      <c r="L29" s="17">
        <f t="shared" si="14"/>
        <v>67128.2</v>
      </c>
      <c r="M29" s="17">
        <f t="shared" si="14"/>
        <v>67128.2</v>
      </c>
      <c r="N29" s="17">
        <f t="shared" si="14"/>
        <v>67128.2</v>
      </c>
    </row>
    <row r="30" spans="1:14" ht="25.5">
      <c r="A30" s="27"/>
      <c r="B30" s="20" t="s">
        <v>70</v>
      </c>
      <c r="C30" s="21" t="s">
        <v>31</v>
      </c>
      <c r="D30" s="24"/>
      <c r="E30" s="22" t="s">
        <v>33</v>
      </c>
      <c r="F30" s="22" t="s">
        <v>33</v>
      </c>
      <c r="G30" s="22" t="s">
        <v>33</v>
      </c>
      <c r="H30" s="17">
        <f t="shared" si="0"/>
        <v>1566309</v>
      </c>
      <c r="I30" s="17">
        <f aca="true" t="shared" si="15" ref="I30:N30">SUM(I31:I38)</f>
        <v>306964.70000000007</v>
      </c>
      <c r="J30" s="17">
        <f t="shared" si="15"/>
        <v>282942.69999999995</v>
      </c>
      <c r="K30" s="17">
        <f t="shared" si="15"/>
        <v>248590.19999999998</v>
      </c>
      <c r="L30" s="17">
        <f t="shared" si="15"/>
        <v>242603.8</v>
      </c>
      <c r="M30" s="17">
        <f t="shared" si="15"/>
        <v>242603.8</v>
      </c>
      <c r="N30" s="17">
        <f t="shared" si="15"/>
        <v>242603.8</v>
      </c>
    </row>
    <row r="31" spans="1:15" ht="48">
      <c r="A31" s="36"/>
      <c r="B31" s="32" t="s">
        <v>116</v>
      </c>
      <c r="C31" s="21" t="s">
        <v>31</v>
      </c>
      <c r="D31" s="24" t="s">
        <v>36</v>
      </c>
      <c r="E31" s="25">
        <v>271</v>
      </c>
      <c r="F31" s="25" t="s">
        <v>40</v>
      </c>
      <c r="G31" s="25" t="s">
        <v>54</v>
      </c>
      <c r="H31" s="17">
        <f t="shared" si="0"/>
        <v>348466.9</v>
      </c>
      <c r="I31" s="26">
        <v>88915.1</v>
      </c>
      <c r="J31" s="26">
        <v>82217.4</v>
      </c>
      <c r="K31" s="26">
        <v>48818.9</v>
      </c>
      <c r="L31" s="26">
        <v>42838.5</v>
      </c>
      <c r="M31" s="26">
        <f aca="true" t="shared" si="16" ref="M31:N35">L31</f>
        <v>42838.5</v>
      </c>
      <c r="N31" s="26">
        <f t="shared" si="16"/>
        <v>42838.5</v>
      </c>
      <c r="O31" s="6"/>
    </row>
    <row r="32" spans="1:15" ht="38.25">
      <c r="A32" s="36"/>
      <c r="B32" s="37" t="s">
        <v>165</v>
      </c>
      <c r="C32" s="21" t="s">
        <v>31</v>
      </c>
      <c r="D32" s="24" t="s">
        <v>36</v>
      </c>
      <c r="E32" s="25">
        <v>271</v>
      </c>
      <c r="F32" s="25" t="s">
        <v>40</v>
      </c>
      <c r="G32" s="25" t="s">
        <v>55</v>
      </c>
      <c r="H32" s="17">
        <f t="shared" si="0"/>
        <v>1114.3</v>
      </c>
      <c r="I32" s="26">
        <v>192.3</v>
      </c>
      <c r="J32" s="26">
        <v>922</v>
      </c>
      <c r="K32" s="26">
        <v>0</v>
      </c>
      <c r="L32" s="26">
        <v>0</v>
      </c>
      <c r="M32" s="26">
        <f t="shared" si="16"/>
        <v>0</v>
      </c>
      <c r="N32" s="26">
        <f t="shared" si="16"/>
        <v>0</v>
      </c>
      <c r="O32" s="6"/>
    </row>
    <row r="33" spans="1:14" ht="60">
      <c r="A33" s="27"/>
      <c r="B33" s="34" t="s">
        <v>172</v>
      </c>
      <c r="C33" s="21" t="s">
        <v>31</v>
      </c>
      <c r="D33" s="24" t="s">
        <v>35</v>
      </c>
      <c r="E33" s="25">
        <v>271</v>
      </c>
      <c r="F33" s="25" t="s">
        <v>40</v>
      </c>
      <c r="G33" s="25" t="s">
        <v>91</v>
      </c>
      <c r="H33" s="17">
        <f t="shared" si="0"/>
        <v>1198915</v>
      </c>
      <c r="I33" s="26">
        <f>123080.1+79228.4</f>
        <v>202308.5</v>
      </c>
      <c r="J33" s="26">
        <v>199321.3</v>
      </c>
      <c r="K33" s="26">
        <v>199321.3</v>
      </c>
      <c r="L33" s="26">
        <f>K33</f>
        <v>199321.3</v>
      </c>
      <c r="M33" s="26">
        <f t="shared" si="16"/>
        <v>199321.3</v>
      </c>
      <c r="N33" s="26">
        <f t="shared" si="16"/>
        <v>199321.3</v>
      </c>
    </row>
    <row r="34" spans="1:14" ht="38.25">
      <c r="A34" s="36"/>
      <c r="B34" s="38" t="s">
        <v>151</v>
      </c>
      <c r="C34" s="21" t="s">
        <v>31</v>
      </c>
      <c r="D34" s="24" t="s">
        <v>36</v>
      </c>
      <c r="E34" s="25" t="s">
        <v>38</v>
      </c>
      <c r="F34" s="25" t="s">
        <v>41</v>
      </c>
      <c r="G34" s="25" t="s">
        <v>52</v>
      </c>
      <c r="H34" s="17">
        <f t="shared" si="0"/>
        <v>2100</v>
      </c>
      <c r="I34" s="26">
        <v>350</v>
      </c>
      <c r="J34" s="26">
        <v>350</v>
      </c>
      <c r="K34" s="26">
        <v>350</v>
      </c>
      <c r="L34" s="26">
        <f>K34</f>
        <v>350</v>
      </c>
      <c r="M34" s="26">
        <f t="shared" si="16"/>
        <v>350</v>
      </c>
      <c r="N34" s="26">
        <f t="shared" si="16"/>
        <v>350</v>
      </c>
    </row>
    <row r="35" spans="1:14" ht="38.25">
      <c r="A35" s="27"/>
      <c r="B35" s="38" t="s">
        <v>152</v>
      </c>
      <c r="C35" s="21" t="s">
        <v>31</v>
      </c>
      <c r="D35" s="24" t="s">
        <v>36</v>
      </c>
      <c r="E35" s="25">
        <v>271</v>
      </c>
      <c r="F35" s="25" t="s">
        <v>41</v>
      </c>
      <c r="G35" s="25" t="s">
        <v>53</v>
      </c>
      <c r="H35" s="17">
        <f t="shared" si="0"/>
        <v>640.4</v>
      </c>
      <c r="I35" s="26">
        <v>126.4</v>
      </c>
      <c r="J35" s="26">
        <v>132</v>
      </c>
      <c r="K35" s="26">
        <v>100</v>
      </c>
      <c r="L35" s="26">
        <v>94</v>
      </c>
      <c r="M35" s="26">
        <f t="shared" si="16"/>
        <v>94</v>
      </c>
      <c r="N35" s="26">
        <f t="shared" si="16"/>
        <v>94</v>
      </c>
    </row>
    <row r="36" spans="1:14" ht="38.25">
      <c r="A36" s="27"/>
      <c r="B36" s="32" t="s">
        <v>153</v>
      </c>
      <c r="C36" s="21" t="s">
        <v>31</v>
      </c>
      <c r="D36" s="24" t="s">
        <v>36</v>
      </c>
      <c r="E36" s="25" t="s">
        <v>38</v>
      </c>
      <c r="F36" s="25" t="s">
        <v>40</v>
      </c>
      <c r="G36" s="25" t="s">
        <v>1</v>
      </c>
      <c r="H36" s="17">
        <f t="shared" si="0"/>
        <v>9684.2</v>
      </c>
      <c r="I36" s="26">
        <v>9684.2</v>
      </c>
      <c r="J36" s="26"/>
      <c r="K36" s="26"/>
      <c r="L36" s="26"/>
      <c r="M36" s="26"/>
      <c r="N36" s="26"/>
    </row>
    <row r="37" spans="1:14" ht="25.5">
      <c r="A37" s="27"/>
      <c r="B37" s="105" t="s">
        <v>167</v>
      </c>
      <c r="C37" s="90" t="s">
        <v>31</v>
      </c>
      <c r="D37" s="24" t="s">
        <v>35</v>
      </c>
      <c r="E37" s="25">
        <v>271</v>
      </c>
      <c r="F37" s="25" t="s">
        <v>40</v>
      </c>
      <c r="G37" s="25" t="s">
        <v>166</v>
      </c>
      <c r="H37" s="17">
        <f t="shared" si="0"/>
        <v>5118.8</v>
      </c>
      <c r="I37" s="26">
        <v>5118.8</v>
      </c>
      <c r="J37" s="26"/>
      <c r="K37" s="26"/>
      <c r="L37" s="26"/>
      <c r="M37" s="26"/>
      <c r="N37" s="26"/>
    </row>
    <row r="38" spans="1:14" ht="38.25">
      <c r="A38" s="27"/>
      <c r="B38" s="106"/>
      <c r="C38" s="92"/>
      <c r="D38" s="24" t="s">
        <v>36</v>
      </c>
      <c r="E38" s="25">
        <v>271</v>
      </c>
      <c r="F38" s="25" t="s">
        <v>40</v>
      </c>
      <c r="G38" s="25" t="s">
        <v>166</v>
      </c>
      <c r="H38" s="17">
        <f t="shared" si="0"/>
        <v>269.4</v>
      </c>
      <c r="I38" s="26">
        <v>269.4</v>
      </c>
      <c r="J38" s="26"/>
      <c r="K38" s="26"/>
      <c r="L38" s="26"/>
      <c r="M38" s="26"/>
      <c r="N38" s="26"/>
    </row>
    <row r="39" spans="1:14" s="31" customFormat="1" ht="38.25">
      <c r="A39" s="13"/>
      <c r="B39" s="20" t="s">
        <v>71</v>
      </c>
      <c r="C39" s="30" t="s">
        <v>31</v>
      </c>
      <c r="D39" s="11"/>
      <c r="E39" s="40" t="s">
        <v>33</v>
      </c>
      <c r="F39" s="40" t="s">
        <v>33</v>
      </c>
      <c r="G39" s="40" t="s">
        <v>33</v>
      </c>
      <c r="H39" s="17">
        <f t="shared" si="0"/>
        <v>155181</v>
      </c>
      <c r="I39" s="17">
        <f aca="true" t="shared" si="17" ref="I39:N39">SUM(I40:I41)</f>
        <v>29049.4</v>
      </c>
      <c r="J39" s="17">
        <f t="shared" si="17"/>
        <v>30852.8</v>
      </c>
      <c r="K39" s="17">
        <f t="shared" si="17"/>
        <v>23819.7</v>
      </c>
      <c r="L39" s="17">
        <f t="shared" si="17"/>
        <v>23819.7</v>
      </c>
      <c r="M39" s="17">
        <f t="shared" si="17"/>
        <v>23819.7</v>
      </c>
      <c r="N39" s="17">
        <f t="shared" si="17"/>
        <v>23819.7</v>
      </c>
    </row>
    <row r="40" spans="1:14" ht="48">
      <c r="A40" s="36"/>
      <c r="B40" s="34" t="s">
        <v>6</v>
      </c>
      <c r="C40" s="21" t="s">
        <v>31</v>
      </c>
      <c r="D40" s="24" t="s">
        <v>36</v>
      </c>
      <c r="E40" s="25" t="s">
        <v>38</v>
      </c>
      <c r="F40" s="25" t="s">
        <v>93</v>
      </c>
      <c r="G40" s="25" t="s">
        <v>56</v>
      </c>
      <c r="H40" s="17">
        <f aca="true" t="shared" si="18" ref="H40:H71">SUM(I40:N40)</f>
        <v>154953.30000000002</v>
      </c>
      <c r="I40" s="26">
        <v>28821.7</v>
      </c>
      <c r="J40" s="26">
        <v>30852.8</v>
      </c>
      <c r="K40" s="26">
        <v>23819.7</v>
      </c>
      <c r="L40" s="26">
        <f>K40</f>
        <v>23819.7</v>
      </c>
      <c r="M40" s="26">
        <f>L40</f>
        <v>23819.7</v>
      </c>
      <c r="N40" s="26">
        <f>M40</f>
        <v>23819.7</v>
      </c>
    </row>
    <row r="41" spans="1:14" ht="38.25">
      <c r="A41" s="36"/>
      <c r="B41" s="32" t="s">
        <v>154</v>
      </c>
      <c r="C41" s="21" t="s">
        <v>31</v>
      </c>
      <c r="D41" s="24" t="s">
        <v>36</v>
      </c>
      <c r="E41" s="25" t="s">
        <v>38</v>
      </c>
      <c r="F41" s="25" t="s">
        <v>93</v>
      </c>
      <c r="G41" s="25" t="s">
        <v>7</v>
      </c>
      <c r="H41" s="17">
        <f t="shared" si="18"/>
        <v>227.7</v>
      </c>
      <c r="I41" s="26">
        <v>227.7</v>
      </c>
      <c r="J41" s="26"/>
      <c r="K41" s="26"/>
      <c r="L41" s="26"/>
      <c r="M41" s="26"/>
      <c r="N41" s="26"/>
    </row>
    <row r="42" spans="1:14" ht="35.25" customHeight="1">
      <c r="A42" s="36"/>
      <c r="B42" s="33" t="s">
        <v>5</v>
      </c>
      <c r="C42" s="30" t="s">
        <v>31</v>
      </c>
      <c r="D42" s="41"/>
      <c r="E42" s="40" t="s">
        <v>33</v>
      </c>
      <c r="F42" s="40" t="s">
        <v>33</v>
      </c>
      <c r="G42" s="40" t="s">
        <v>33</v>
      </c>
      <c r="H42" s="17">
        <f t="shared" si="18"/>
        <v>128</v>
      </c>
      <c r="I42" s="17">
        <f aca="true" t="shared" si="19" ref="I42:N42">I43+I44</f>
        <v>18</v>
      </c>
      <c r="J42" s="17">
        <f t="shared" si="19"/>
        <v>22</v>
      </c>
      <c r="K42" s="17">
        <f t="shared" si="19"/>
        <v>22</v>
      </c>
      <c r="L42" s="17">
        <f t="shared" si="19"/>
        <v>22</v>
      </c>
      <c r="M42" s="17">
        <f t="shared" si="19"/>
        <v>22</v>
      </c>
      <c r="N42" s="17">
        <f t="shared" si="19"/>
        <v>22</v>
      </c>
    </row>
    <row r="43" spans="1:14" ht="41.25" customHeight="1">
      <c r="A43" s="27"/>
      <c r="B43" s="38" t="s">
        <v>99</v>
      </c>
      <c r="C43" s="21" t="s">
        <v>31</v>
      </c>
      <c r="D43" s="24" t="s">
        <v>36</v>
      </c>
      <c r="E43" s="25" t="s">
        <v>38</v>
      </c>
      <c r="F43" s="25" t="s">
        <v>41</v>
      </c>
      <c r="G43" s="25" t="s">
        <v>57</v>
      </c>
      <c r="H43" s="17">
        <f t="shared" si="18"/>
        <v>108</v>
      </c>
      <c r="I43" s="26">
        <v>18</v>
      </c>
      <c r="J43" s="26">
        <v>18</v>
      </c>
      <c r="K43" s="26">
        <v>18</v>
      </c>
      <c r="L43" s="26">
        <v>18</v>
      </c>
      <c r="M43" s="26">
        <v>18</v>
      </c>
      <c r="N43" s="26">
        <v>18</v>
      </c>
    </row>
    <row r="44" spans="1:14" ht="48.75">
      <c r="A44" s="27"/>
      <c r="B44" s="42" t="s">
        <v>155</v>
      </c>
      <c r="C44" s="21" t="s">
        <v>31</v>
      </c>
      <c r="D44" s="24" t="s">
        <v>36</v>
      </c>
      <c r="E44" s="25" t="s">
        <v>38</v>
      </c>
      <c r="F44" s="25" t="s">
        <v>41</v>
      </c>
      <c r="G44" s="25" t="s">
        <v>58</v>
      </c>
      <c r="H44" s="17">
        <f t="shared" si="18"/>
        <v>20</v>
      </c>
      <c r="I44" s="26">
        <v>0</v>
      </c>
      <c r="J44" s="26">
        <v>4</v>
      </c>
      <c r="K44" s="26">
        <v>4</v>
      </c>
      <c r="L44" s="26">
        <v>4</v>
      </c>
      <c r="M44" s="26">
        <f>L44</f>
        <v>4</v>
      </c>
      <c r="N44" s="26">
        <f>M44</f>
        <v>4</v>
      </c>
    </row>
    <row r="45" spans="1:14" s="31" customFormat="1" ht="38.25">
      <c r="A45" s="13"/>
      <c r="B45" s="20" t="s">
        <v>72</v>
      </c>
      <c r="C45" s="21" t="s">
        <v>31</v>
      </c>
      <c r="D45" s="11"/>
      <c r="E45" s="40" t="s">
        <v>33</v>
      </c>
      <c r="F45" s="40" t="s">
        <v>33</v>
      </c>
      <c r="G45" s="40" t="s">
        <v>33</v>
      </c>
      <c r="H45" s="17">
        <f t="shared" si="18"/>
        <v>20</v>
      </c>
      <c r="I45" s="17">
        <f aca="true" t="shared" si="20" ref="I45:N45">I46</f>
        <v>0</v>
      </c>
      <c r="J45" s="17">
        <f t="shared" si="20"/>
        <v>4</v>
      </c>
      <c r="K45" s="17">
        <f t="shared" si="20"/>
        <v>4</v>
      </c>
      <c r="L45" s="17">
        <f t="shared" si="20"/>
        <v>4</v>
      </c>
      <c r="M45" s="17">
        <f t="shared" si="20"/>
        <v>4</v>
      </c>
      <c r="N45" s="17">
        <f t="shared" si="20"/>
        <v>4</v>
      </c>
    </row>
    <row r="46" spans="1:14" ht="60">
      <c r="A46" s="27"/>
      <c r="B46" s="32" t="s">
        <v>148</v>
      </c>
      <c r="C46" s="21" t="s">
        <v>31</v>
      </c>
      <c r="D46" s="24" t="s">
        <v>36</v>
      </c>
      <c r="E46" s="25" t="s">
        <v>38</v>
      </c>
      <c r="F46" s="25" t="s">
        <v>41</v>
      </c>
      <c r="G46" s="25" t="s">
        <v>59</v>
      </c>
      <c r="H46" s="17">
        <f t="shared" si="18"/>
        <v>20</v>
      </c>
      <c r="I46" s="26">
        <v>0</v>
      </c>
      <c r="J46" s="26">
        <v>4</v>
      </c>
      <c r="K46" s="26">
        <v>4</v>
      </c>
      <c r="L46" s="26">
        <v>4</v>
      </c>
      <c r="M46" s="26">
        <v>4</v>
      </c>
      <c r="N46" s="26">
        <v>4</v>
      </c>
    </row>
    <row r="47" spans="1:14" s="31" customFormat="1" ht="34.5" customHeight="1">
      <c r="A47" s="13"/>
      <c r="B47" s="20" t="s">
        <v>2</v>
      </c>
      <c r="C47" s="21" t="s">
        <v>31</v>
      </c>
      <c r="D47" s="11"/>
      <c r="E47" s="40" t="s">
        <v>33</v>
      </c>
      <c r="F47" s="43" t="s">
        <v>33</v>
      </c>
      <c r="G47" s="43" t="s">
        <v>33</v>
      </c>
      <c r="H47" s="17">
        <f t="shared" si="18"/>
        <v>8964.2</v>
      </c>
      <c r="I47" s="17">
        <f>SUM(I48:I48)</f>
        <v>4894.2</v>
      </c>
      <c r="J47" s="17">
        <v>4070</v>
      </c>
      <c r="K47" s="17">
        <f>SUM(K48:K48)</f>
        <v>0</v>
      </c>
      <c r="L47" s="17">
        <f>SUM(L48:L48)</f>
        <v>0</v>
      </c>
      <c r="M47" s="17">
        <f>SUM(M48:M48)</f>
        <v>0</v>
      </c>
      <c r="N47" s="17">
        <f>SUM(N48:N48)</f>
        <v>0</v>
      </c>
    </row>
    <row r="48" spans="1:14" s="31" customFormat="1" ht="39.75" customHeight="1">
      <c r="A48" s="13"/>
      <c r="B48" s="44" t="s">
        <v>102</v>
      </c>
      <c r="C48" s="21"/>
      <c r="D48" s="24" t="s">
        <v>36</v>
      </c>
      <c r="E48" s="25" t="s">
        <v>38</v>
      </c>
      <c r="F48" s="25" t="s">
        <v>40</v>
      </c>
      <c r="G48" s="25" t="s">
        <v>95</v>
      </c>
      <c r="H48" s="17">
        <f t="shared" si="18"/>
        <v>4894.2</v>
      </c>
      <c r="I48" s="26">
        <v>4894.2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</row>
    <row r="49" spans="1:15" ht="15.75">
      <c r="A49" s="27"/>
      <c r="B49" s="44" t="s">
        <v>174</v>
      </c>
      <c r="C49" s="21"/>
      <c r="D49" s="24"/>
      <c r="E49" s="40" t="s">
        <v>33</v>
      </c>
      <c r="F49" s="43" t="s">
        <v>33</v>
      </c>
      <c r="G49" s="43" t="s">
        <v>33</v>
      </c>
      <c r="H49" s="17">
        <f t="shared" si="18"/>
        <v>5265.200000000001</v>
      </c>
      <c r="I49" s="17">
        <f aca="true" t="shared" si="21" ref="I49:N49">SUM(I50:I54)</f>
        <v>2669.3</v>
      </c>
      <c r="J49" s="17">
        <f t="shared" si="21"/>
        <v>2595.9</v>
      </c>
      <c r="K49" s="17">
        <f t="shared" si="21"/>
        <v>0</v>
      </c>
      <c r="L49" s="17">
        <f t="shared" si="21"/>
        <v>0</v>
      </c>
      <c r="M49" s="17">
        <f t="shared" si="21"/>
        <v>0</v>
      </c>
      <c r="N49" s="17">
        <f t="shared" si="21"/>
        <v>0</v>
      </c>
      <c r="O49" s="6"/>
    </row>
    <row r="50" spans="1:14" ht="25.5">
      <c r="A50" s="85"/>
      <c r="B50" s="103" t="s">
        <v>133</v>
      </c>
      <c r="C50" s="104" t="s">
        <v>31</v>
      </c>
      <c r="D50" s="24" t="s">
        <v>35</v>
      </c>
      <c r="E50" s="25">
        <v>271</v>
      </c>
      <c r="F50" s="25" t="s">
        <v>40</v>
      </c>
      <c r="G50" s="25" t="s">
        <v>130</v>
      </c>
      <c r="H50" s="17">
        <f t="shared" si="18"/>
        <v>3768.6</v>
      </c>
      <c r="I50" s="26">
        <v>1873.8</v>
      </c>
      <c r="J50" s="26">
        <v>1894.8</v>
      </c>
      <c r="K50" s="2">
        <v>0</v>
      </c>
      <c r="L50" s="26">
        <v>0</v>
      </c>
      <c r="M50" s="26">
        <f aca="true" t="shared" si="22" ref="M50:N54">L50</f>
        <v>0</v>
      </c>
      <c r="N50" s="26">
        <f t="shared" si="22"/>
        <v>0</v>
      </c>
    </row>
    <row r="51" spans="1:14" ht="38.25">
      <c r="A51" s="85"/>
      <c r="B51" s="103"/>
      <c r="C51" s="104"/>
      <c r="D51" s="24" t="s">
        <v>36</v>
      </c>
      <c r="E51" s="25">
        <v>271</v>
      </c>
      <c r="F51" s="25" t="s">
        <v>40</v>
      </c>
      <c r="G51" s="25" t="s">
        <v>130</v>
      </c>
      <c r="H51" s="17">
        <f t="shared" si="18"/>
        <v>418.74</v>
      </c>
      <c r="I51" s="26">
        <v>208.2</v>
      </c>
      <c r="J51" s="26">
        <v>210.54</v>
      </c>
      <c r="K51" s="26">
        <v>0</v>
      </c>
      <c r="L51" s="26">
        <v>0</v>
      </c>
      <c r="M51" s="26">
        <f t="shared" si="22"/>
        <v>0</v>
      </c>
      <c r="N51" s="26">
        <f t="shared" si="22"/>
        <v>0</v>
      </c>
    </row>
    <row r="52" spans="1:14" ht="24.75" customHeight="1">
      <c r="A52" s="85"/>
      <c r="B52" s="105" t="s">
        <v>132</v>
      </c>
      <c r="C52" s="104" t="s">
        <v>31</v>
      </c>
      <c r="D52" s="24" t="s">
        <v>34</v>
      </c>
      <c r="E52" s="25">
        <v>271</v>
      </c>
      <c r="F52" s="25" t="s">
        <v>40</v>
      </c>
      <c r="G52" s="25" t="s">
        <v>131</v>
      </c>
      <c r="H52" s="17">
        <f t="shared" si="18"/>
        <v>727.525</v>
      </c>
      <c r="I52" s="26">
        <v>396.4</v>
      </c>
      <c r="J52" s="26">
        <v>331.125</v>
      </c>
      <c r="K52" s="2">
        <v>0</v>
      </c>
      <c r="L52" s="26">
        <f>K52</f>
        <v>0</v>
      </c>
      <c r="M52" s="26">
        <f t="shared" si="22"/>
        <v>0</v>
      </c>
      <c r="N52" s="26">
        <f t="shared" si="22"/>
        <v>0</v>
      </c>
    </row>
    <row r="53" spans="1:14" ht="24.75" customHeight="1">
      <c r="A53" s="85"/>
      <c r="B53" s="93"/>
      <c r="C53" s="104"/>
      <c r="D53" s="24" t="s">
        <v>35</v>
      </c>
      <c r="E53" s="25">
        <v>271</v>
      </c>
      <c r="F53" s="25" t="s">
        <v>40</v>
      </c>
      <c r="G53" s="25" t="s">
        <v>131</v>
      </c>
      <c r="H53" s="17">
        <f t="shared" si="18"/>
        <v>242.475</v>
      </c>
      <c r="I53" s="26">
        <v>132.1</v>
      </c>
      <c r="J53" s="26">
        <v>110.375</v>
      </c>
      <c r="K53" s="26">
        <v>0</v>
      </c>
      <c r="L53" s="26">
        <v>0</v>
      </c>
      <c r="M53" s="26">
        <f t="shared" si="22"/>
        <v>0</v>
      </c>
      <c r="N53" s="26">
        <f t="shared" si="22"/>
        <v>0</v>
      </c>
    </row>
    <row r="54" spans="1:14" ht="39" customHeight="1">
      <c r="A54" s="85"/>
      <c r="B54" s="106"/>
      <c r="C54" s="104"/>
      <c r="D54" s="24" t="s">
        <v>36</v>
      </c>
      <c r="E54" s="25">
        <v>271</v>
      </c>
      <c r="F54" s="25" t="s">
        <v>40</v>
      </c>
      <c r="G54" s="25" t="s">
        <v>131</v>
      </c>
      <c r="H54" s="17">
        <f t="shared" si="18"/>
        <v>107.86</v>
      </c>
      <c r="I54" s="26">
        <v>58.8</v>
      </c>
      <c r="J54" s="26">
        <v>49.06</v>
      </c>
      <c r="K54" s="26">
        <v>0</v>
      </c>
      <c r="L54" s="26">
        <v>0</v>
      </c>
      <c r="M54" s="26">
        <f t="shared" si="22"/>
        <v>0</v>
      </c>
      <c r="N54" s="26">
        <f t="shared" si="22"/>
        <v>0</v>
      </c>
    </row>
    <row r="55" spans="1:15" ht="24.75" customHeight="1">
      <c r="A55" s="27"/>
      <c r="B55" s="45" t="s">
        <v>175</v>
      </c>
      <c r="C55" s="39"/>
      <c r="D55" s="24"/>
      <c r="E55" s="40" t="s">
        <v>33</v>
      </c>
      <c r="F55" s="40" t="s">
        <v>33</v>
      </c>
      <c r="G55" s="40" t="s">
        <v>33</v>
      </c>
      <c r="H55" s="17">
        <f t="shared" si="18"/>
        <v>5573.599999999999</v>
      </c>
      <c r="I55" s="17">
        <f aca="true" t="shared" si="23" ref="I55:N55">I56+I57</f>
        <v>5573.599999999999</v>
      </c>
      <c r="J55" s="17">
        <f t="shared" si="23"/>
        <v>0</v>
      </c>
      <c r="K55" s="17">
        <f t="shared" si="23"/>
        <v>0</v>
      </c>
      <c r="L55" s="17">
        <f t="shared" si="23"/>
        <v>0</v>
      </c>
      <c r="M55" s="17">
        <f t="shared" si="23"/>
        <v>0</v>
      </c>
      <c r="N55" s="17">
        <f t="shared" si="23"/>
        <v>0</v>
      </c>
      <c r="O55" s="6"/>
    </row>
    <row r="56" spans="1:14" ht="33.75" customHeight="1">
      <c r="A56" s="27"/>
      <c r="B56" s="105" t="s">
        <v>137</v>
      </c>
      <c r="C56" s="90" t="s">
        <v>31</v>
      </c>
      <c r="D56" s="24" t="s">
        <v>35</v>
      </c>
      <c r="E56" s="25" t="s">
        <v>38</v>
      </c>
      <c r="F56" s="25" t="s">
        <v>40</v>
      </c>
      <c r="G56" s="25" t="s">
        <v>136</v>
      </c>
      <c r="H56" s="17">
        <f t="shared" si="18"/>
        <v>5016.2</v>
      </c>
      <c r="I56" s="26">
        <v>5016.2</v>
      </c>
      <c r="J56" s="26">
        <v>0</v>
      </c>
      <c r="K56" s="26">
        <v>0</v>
      </c>
      <c r="L56" s="26">
        <f>K56</f>
        <v>0</v>
      </c>
      <c r="M56" s="26">
        <f>L56</f>
        <v>0</v>
      </c>
      <c r="N56" s="26">
        <f>M56</f>
        <v>0</v>
      </c>
    </row>
    <row r="57" spans="1:14" ht="38.25">
      <c r="A57" s="27"/>
      <c r="B57" s="106"/>
      <c r="C57" s="92"/>
      <c r="D57" s="24" t="s">
        <v>36</v>
      </c>
      <c r="E57" s="25">
        <v>271</v>
      </c>
      <c r="F57" s="25" t="s">
        <v>40</v>
      </c>
      <c r="G57" s="25" t="s">
        <v>136</v>
      </c>
      <c r="H57" s="17">
        <f t="shared" si="18"/>
        <v>557.4</v>
      </c>
      <c r="I57" s="26">
        <v>557.4</v>
      </c>
      <c r="J57" s="26">
        <v>0</v>
      </c>
      <c r="K57" s="26">
        <v>0</v>
      </c>
      <c r="L57" s="26">
        <v>0</v>
      </c>
      <c r="M57" s="26">
        <f>L57</f>
        <v>0</v>
      </c>
      <c r="N57" s="26">
        <f>M57</f>
        <v>0</v>
      </c>
    </row>
    <row r="58" spans="1:14" s="31" customFormat="1" ht="25.5" customHeight="1">
      <c r="A58" s="77" t="s">
        <v>77</v>
      </c>
      <c r="B58" s="78" t="s">
        <v>104</v>
      </c>
      <c r="C58" s="84" t="s">
        <v>31</v>
      </c>
      <c r="D58" s="11" t="s">
        <v>97</v>
      </c>
      <c r="E58" s="40" t="s">
        <v>33</v>
      </c>
      <c r="F58" s="40" t="s">
        <v>33</v>
      </c>
      <c r="G58" s="40" t="s">
        <v>33</v>
      </c>
      <c r="H58" s="17">
        <f t="shared" si="18"/>
        <v>65265.46000000001</v>
      </c>
      <c r="I58" s="17">
        <f aca="true" t="shared" si="24" ref="I58:N58">I61+I65</f>
        <v>10915.099999999999</v>
      </c>
      <c r="J58" s="17">
        <f t="shared" si="24"/>
        <v>12138.37</v>
      </c>
      <c r="K58" s="17">
        <f t="shared" si="24"/>
        <v>10760.59</v>
      </c>
      <c r="L58" s="17">
        <f t="shared" si="24"/>
        <v>10483.8</v>
      </c>
      <c r="M58" s="17">
        <f t="shared" si="24"/>
        <v>10483.8</v>
      </c>
      <c r="N58" s="17">
        <f t="shared" si="24"/>
        <v>10483.8</v>
      </c>
    </row>
    <row r="59" spans="1:14" s="31" customFormat="1" ht="36" customHeight="1">
      <c r="A59" s="77"/>
      <c r="B59" s="78"/>
      <c r="C59" s="84"/>
      <c r="D59" s="24" t="s">
        <v>35</v>
      </c>
      <c r="E59" s="40" t="s">
        <v>33</v>
      </c>
      <c r="F59" s="40" t="s">
        <v>33</v>
      </c>
      <c r="G59" s="40" t="s">
        <v>33</v>
      </c>
      <c r="H59" s="17">
        <f t="shared" si="18"/>
        <v>35690.5</v>
      </c>
      <c r="I59" s="17">
        <f aca="true" t="shared" si="25" ref="I59:N59">I67</f>
        <v>4950</v>
      </c>
      <c r="J59" s="17">
        <f t="shared" si="25"/>
        <v>6148.1</v>
      </c>
      <c r="K59" s="17">
        <f t="shared" si="25"/>
        <v>6148.1</v>
      </c>
      <c r="L59" s="17">
        <f t="shared" si="25"/>
        <v>6148.1</v>
      </c>
      <c r="M59" s="17">
        <f t="shared" si="25"/>
        <v>6148.1</v>
      </c>
      <c r="N59" s="17">
        <f t="shared" si="25"/>
        <v>6148.1</v>
      </c>
    </row>
    <row r="60" spans="1:14" s="31" customFormat="1" ht="38.25">
      <c r="A60" s="77"/>
      <c r="B60" s="78"/>
      <c r="C60" s="84"/>
      <c r="D60" s="24" t="s">
        <v>36</v>
      </c>
      <c r="E60" s="40" t="s">
        <v>33</v>
      </c>
      <c r="F60" s="40" t="s">
        <v>33</v>
      </c>
      <c r="G60" s="40" t="s">
        <v>33</v>
      </c>
      <c r="H60" s="17">
        <f t="shared" si="18"/>
        <v>29574.960000000003</v>
      </c>
      <c r="I60" s="17">
        <f aca="true" t="shared" si="26" ref="I60:N60">I62+I64+I66</f>
        <v>5965.1</v>
      </c>
      <c r="J60" s="17">
        <f t="shared" si="26"/>
        <v>5990.2699999999995</v>
      </c>
      <c r="K60" s="17">
        <f t="shared" si="26"/>
        <v>4612.49</v>
      </c>
      <c r="L60" s="17">
        <f t="shared" si="26"/>
        <v>4335.7</v>
      </c>
      <c r="M60" s="17">
        <f t="shared" si="26"/>
        <v>4335.7</v>
      </c>
      <c r="N60" s="17">
        <f t="shared" si="26"/>
        <v>4335.7</v>
      </c>
    </row>
    <row r="61" spans="1:14" ht="65.25" customHeight="1">
      <c r="A61" s="13"/>
      <c r="B61" s="33" t="s">
        <v>149</v>
      </c>
      <c r="C61" s="21" t="s">
        <v>31</v>
      </c>
      <c r="D61" s="24"/>
      <c r="E61" s="40" t="s">
        <v>33</v>
      </c>
      <c r="F61" s="40" t="s">
        <v>33</v>
      </c>
      <c r="G61" s="40" t="s">
        <v>33</v>
      </c>
      <c r="H61" s="17">
        <f t="shared" si="18"/>
        <v>12219.23</v>
      </c>
      <c r="I61" s="17">
        <f aca="true" t="shared" si="27" ref="I61:N61">I62+I64</f>
        <v>2319.3</v>
      </c>
      <c r="J61" s="17">
        <f t="shared" si="27"/>
        <v>2511.83</v>
      </c>
      <c r="K61" s="17">
        <f t="shared" si="27"/>
        <v>1934.1</v>
      </c>
      <c r="L61" s="17">
        <f t="shared" si="27"/>
        <v>1818</v>
      </c>
      <c r="M61" s="17">
        <f t="shared" si="27"/>
        <v>1818</v>
      </c>
      <c r="N61" s="17">
        <f t="shared" si="27"/>
        <v>1818</v>
      </c>
    </row>
    <row r="62" spans="1:14" ht="60" customHeight="1">
      <c r="A62" s="27"/>
      <c r="B62" s="46" t="s">
        <v>156</v>
      </c>
      <c r="C62" s="21" t="s">
        <v>31</v>
      </c>
      <c r="D62" s="24" t="s">
        <v>36</v>
      </c>
      <c r="E62" s="47">
        <v>271</v>
      </c>
      <c r="F62" s="25" t="s">
        <v>37</v>
      </c>
      <c r="G62" s="25" t="s">
        <v>107</v>
      </c>
      <c r="H62" s="17">
        <f t="shared" si="18"/>
        <v>10904.130000000001</v>
      </c>
      <c r="I62" s="26">
        <v>2074.3</v>
      </c>
      <c r="J62" s="26">
        <f>1419.54+820.79</f>
        <v>2240.33</v>
      </c>
      <c r="K62" s="26">
        <f>1093+632</f>
        <v>1725</v>
      </c>
      <c r="L62" s="26">
        <f>1027.43+594.07</f>
        <v>1621.5</v>
      </c>
      <c r="M62" s="26">
        <f aca="true" t="shared" si="28" ref="M62:N64">L62</f>
        <v>1621.5</v>
      </c>
      <c r="N62" s="26">
        <f t="shared" si="28"/>
        <v>1621.5</v>
      </c>
    </row>
    <row r="63" spans="1:14" ht="48.75" hidden="1">
      <c r="A63" s="27"/>
      <c r="B63" s="46" t="s">
        <v>42</v>
      </c>
      <c r="C63" s="21" t="s">
        <v>31</v>
      </c>
      <c r="D63" s="24"/>
      <c r="E63" s="40" t="s">
        <v>33</v>
      </c>
      <c r="F63" s="25" t="s">
        <v>37</v>
      </c>
      <c r="G63" s="25"/>
      <c r="H63" s="17" t="e">
        <f t="shared" si="18"/>
        <v>#REF!</v>
      </c>
      <c r="I63" s="26">
        <v>0</v>
      </c>
      <c r="J63" s="26" t="e">
        <f>K63+L63+N63+#REF!+#REF!</f>
        <v>#REF!</v>
      </c>
      <c r="K63" s="48">
        <v>0</v>
      </c>
      <c r="L63" s="26">
        <f>K63</f>
        <v>0</v>
      </c>
      <c r="M63" s="26">
        <f t="shared" si="28"/>
        <v>0</v>
      </c>
      <c r="N63" s="26">
        <f t="shared" si="28"/>
        <v>0</v>
      </c>
    </row>
    <row r="64" spans="1:14" ht="60" customHeight="1">
      <c r="A64" s="27"/>
      <c r="B64" s="49" t="s">
        <v>157</v>
      </c>
      <c r="C64" s="21" t="s">
        <v>31</v>
      </c>
      <c r="D64" s="24" t="s">
        <v>36</v>
      </c>
      <c r="E64" s="47">
        <v>271</v>
      </c>
      <c r="F64" s="25" t="s">
        <v>40</v>
      </c>
      <c r="G64" s="25" t="s">
        <v>60</v>
      </c>
      <c r="H64" s="17">
        <f t="shared" si="18"/>
        <v>1315.1</v>
      </c>
      <c r="I64" s="26">
        <v>245</v>
      </c>
      <c r="J64" s="26">
        <v>271.5</v>
      </c>
      <c r="K64" s="26">
        <v>209.1</v>
      </c>
      <c r="L64" s="26">
        <v>196.5</v>
      </c>
      <c r="M64" s="26">
        <f t="shared" si="28"/>
        <v>196.5</v>
      </c>
      <c r="N64" s="26">
        <f t="shared" si="28"/>
        <v>196.5</v>
      </c>
    </row>
    <row r="65" spans="1:14" s="31" customFormat="1" ht="26.25">
      <c r="A65" s="13"/>
      <c r="B65" s="50" t="s">
        <v>158</v>
      </c>
      <c r="C65" s="30" t="s">
        <v>31</v>
      </c>
      <c r="D65" s="11"/>
      <c r="E65" s="40" t="s">
        <v>33</v>
      </c>
      <c r="F65" s="40" t="s">
        <v>33</v>
      </c>
      <c r="G65" s="40" t="s">
        <v>33</v>
      </c>
      <c r="H65" s="17">
        <f t="shared" si="18"/>
        <v>53046.23000000001</v>
      </c>
      <c r="I65" s="17">
        <f aca="true" t="shared" si="29" ref="I65:N65">SUM(I66:I67)</f>
        <v>8595.8</v>
      </c>
      <c r="J65" s="17">
        <f t="shared" si="29"/>
        <v>9626.54</v>
      </c>
      <c r="K65" s="17">
        <f t="shared" si="29"/>
        <v>8826.49</v>
      </c>
      <c r="L65" s="17">
        <f t="shared" si="29"/>
        <v>8665.8</v>
      </c>
      <c r="M65" s="17">
        <f t="shared" si="29"/>
        <v>8665.8</v>
      </c>
      <c r="N65" s="17">
        <f t="shared" si="29"/>
        <v>8665.8</v>
      </c>
    </row>
    <row r="66" spans="1:14" ht="38.25">
      <c r="A66" s="27"/>
      <c r="B66" s="105" t="s">
        <v>138</v>
      </c>
      <c r="C66" s="21"/>
      <c r="D66" s="24" t="s">
        <v>36</v>
      </c>
      <c r="E66" s="47">
        <v>271</v>
      </c>
      <c r="F66" s="25" t="s">
        <v>40</v>
      </c>
      <c r="G66" s="25" t="s">
        <v>96</v>
      </c>
      <c r="H66" s="17">
        <f t="shared" si="18"/>
        <v>17355.73</v>
      </c>
      <c r="I66" s="26">
        <v>3645.8</v>
      </c>
      <c r="J66" s="26">
        <f>1341.03+2137.41</f>
        <v>3478.4399999999996</v>
      </c>
      <c r="K66" s="26">
        <f>1032.59+1645.8</f>
        <v>2678.39</v>
      </c>
      <c r="L66" s="26">
        <f>1547.06+970.64</f>
        <v>2517.7</v>
      </c>
      <c r="M66" s="26">
        <f>L66</f>
        <v>2517.7</v>
      </c>
      <c r="N66" s="26">
        <f>M66</f>
        <v>2517.7</v>
      </c>
    </row>
    <row r="67" spans="1:14" s="31" customFormat="1" ht="36.75" customHeight="1">
      <c r="A67" s="27"/>
      <c r="B67" s="106"/>
      <c r="C67" s="21"/>
      <c r="D67" s="24" t="s">
        <v>35</v>
      </c>
      <c r="E67" s="47">
        <v>271</v>
      </c>
      <c r="F67" s="25" t="s">
        <v>40</v>
      </c>
      <c r="G67" s="25" t="s">
        <v>96</v>
      </c>
      <c r="H67" s="17">
        <f t="shared" si="18"/>
        <v>35690.5</v>
      </c>
      <c r="I67" s="26">
        <v>4950</v>
      </c>
      <c r="J67" s="26">
        <f>2370+3778.1</f>
        <v>6148.1</v>
      </c>
      <c r="K67" s="26">
        <f>J67</f>
        <v>6148.1</v>
      </c>
      <c r="L67" s="26">
        <f>K67</f>
        <v>6148.1</v>
      </c>
      <c r="M67" s="26">
        <f>L67</f>
        <v>6148.1</v>
      </c>
      <c r="N67" s="26">
        <f>M67</f>
        <v>6148.1</v>
      </c>
    </row>
    <row r="68" spans="1:14" s="31" customFormat="1" ht="25.5" customHeight="1">
      <c r="A68" s="77" t="s">
        <v>78</v>
      </c>
      <c r="B68" s="78" t="s">
        <v>164</v>
      </c>
      <c r="C68" s="84" t="s">
        <v>31</v>
      </c>
      <c r="D68" s="11" t="s">
        <v>97</v>
      </c>
      <c r="E68" s="11" t="s">
        <v>33</v>
      </c>
      <c r="F68" s="11" t="s">
        <v>33</v>
      </c>
      <c r="G68" s="11" t="s">
        <v>33</v>
      </c>
      <c r="H68" s="17">
        <f t="shared" si="18"/>
        <v>9947.999999999998</v>
      </c>
      <c r="I68" s="17">
        <f aca="true" t="shared" si="30" ref="I68:N68">I70+I74+I78+I81</f>
        <v>6493.699999999999</v>
      </c>
      <c r="J68" s="17">
        <f t="shared" si="30"/>
        <v>3454.2999999999993</v>
      </c>
      <c r="K68" s="17">
        <f t="shared" si="30"/>
        <v>0</v>
      </c>
      <c r="L68" s="17">
        <f t="shared" si="30"/>
        <v>0</v>
      </c>
      <c r="M68" s="17">
        <f t="shared" si="30"/>
        <v>0</v>
      </c>
      <c r="N68" s="17">
        <f t="shared" si="30"/>
        <v>0</v>
      </c>
    </row>
    <row r="69" spans="1:14" s="31" customFormat="1" ht="38.25">
      <c r="A69" s="77"/>
      <c r="B69" s="78"/>
      <c r="C69" s="84"/>
      <c r="D69" s="24" t="s">
        <v>36</v>
      </c>
      <c r="E69" s="11" t="s">
        <v>33</v>
      </c>
      <c r="F69" s="11" t="s">
        <v>33</v>
      </c>
      <c r="G69" s="11" t="s">
        <v>33</v>
      </c>
      <c r="H69" s="17">
        <f t="shared" si="18"/>
        <v>9947.999999999998</v>
      </c>
      <c r="I69" s="17">
        <f aca="true" t="shared" si="31" ref="I69:N69">I71+I72+I73+I75+I76+I77+I79+I80+I82</f>
        <v>6493.699999999999</v>
      </c>
      <c r="J69" s="17">
        <f t="shared" si="31"/>
        <v>3454.2999999999997</v>
      </c>
      <c r="K69" s="17">
        <f t="shared" si="31"/>
        <v>0</v>
      </c>
      <c r="L69" s="17">
        <f t="shared" si="31"/>
        <v>0</v>
      </c>
      <c r="M69" s="17">
        <f t="shared" si="31"/>
        <v>0</v>
      </c>
      <c r="N69" s="17">
        <f t="shared" si="31"/>
        <v>0</v>
      </c>
    </row>
    <row r="70" spans="1:14" s="31" customFormat="1" ht="51" customHeight="1">
      <c r="A70" s="13"/>
      <c r="B70" s="33" t="s">
        <v>117</v>
      </c>
      <c r="C70" s="30" t="s">
        <v>31</v>
      </c>
      <c r="D70" s="11"/>
      <c r="E70" s="11" t="s">
        <v>33</v>
      </c>
      <c r="F70" s="11" t="s">
        <v>33</v>
      </c>
      <c r="G70" s="11" t="s">
        <v>33</v>
      </c>
      <c r="H70" s="17">
        <f t="shared" si="18"/>
        <v>1115.8</v>
      </c>
      <c r="I70" s="17">
        <f aca="true" t="shared" si="32" ref="I70:N70">SUM(I71:I73)</f>
        <v>0</v>
      </c>
      <c r="J70" s="17">
        <f t="shared" si="32"/>
        <v>1115.8</v>
      </c>
      <c r="K70" s="17">
        <f t="shared" si="32"/>
        <v>0</v>
      </c>
      <c r="L70" s="17">
        <f t="shared" si="32"/>
        <v>0</v>
      </c>
      <c r="M70" s="17">
        <f t="shared" si="32"/>
        <v>0</v>
      </c>
      <c r="N70" s="17">
        <f t="shared" si="32"/>
        <v>0</v>
      </c>
    </row>
    <row r="71" spans="1:14" ht="41.25" customHeight="1">
      <c r="A71" s="27"/>
      <c r="B71" s="49" t="s">
        <v>98</v>
      </c>
      <c r="C71" s="21" t="s">
        <v>31</v>
      </c>
      <c r="D71" s="24" t="s">
        <v>36</v>
      </c>
      <c r="E71" s="47">
        <v>271</v>
      </c>
      <c r="F71" s="25" t="s">
        <v>37</v>
      </c>
      <c r="G71" s="25" t="s">
        <v>108</v>
      </c>
      <c r="H71" s="17">
        <f t="shared" si="18"/>
        <v>409.2</v>
      </c>
      <c r="I71" s="26">
        <v>0</v>
      </c>
      <c r="J71" s="26">
        <v>409.2</v>
      </c>
      <c r="K71" s="26">
        <v>0</v>
      </c>
      <c r="L71" s="26">
        <v>0</v>
      </c>
      <c r="M71" s="26">
        <v>0</v>
      </c>
      <c r="N71" s="26">
        <v>0</v>
      </c>
    </row>
    <row r="72" spans="1:14" ht="37.5" customHeight="1">
      <c r="A72" s="27"/>
      <c r="B72" s="49" t="s">
        <v>118</v>
      </c>
      <c r="C72" s="21" t="s">
        <v>31</v>
      </c>
      <c r="D72" s="24" t="s">
        <v>36</v>
      </c>
      <c r="E72" s="47">
        <v>271</v>
      </c>
      <c r="F72" s="25" t="s">
        <v>40</v>
      </c>
      <c r="G72" s="25" t="s">
        <v>142</v>
      </c>
      <c r="H72" s="17">
        <f aca="true" t="shared" si="33" ref="H72:H103">SUM(I72:N72)</f>
        <v>639.4</v>
      </c>
      <c r="I72" s="26">
        <v>0</v>
      </c>
      <c r="J72" s="26">
        <v>639.4</v>
      </c>
      <c r="K72" s="26">
        <v>0</v>
      </c>
      <c r="L72" s="26">
        <v>0</v>
      </c>
      <c r="M72" s="26">
        <v>0</v>
      </c>
      <c r="N72" s="26">
        <v>0</v>
      </c>
    </row>
    <row r="73" spans="1:14" ht="43.5" customHeight="1">
      <c r="A73" s="27"/>
      <c r="B73" s="49" t="s">
        <v>119</v>
      </c>
      <c r="C73" s="21" t="s">
        <v>31</v>
      </c>
      <c r="D73" s="24" t="s">
        <v>36</v>
      </c>
      <c r="E73" s="47">
        <v>271</v>
      </c>
      <c r="F73" s="25" t="s">
        <v>93</v>
      </c>
      <c r="G73" s="25" t="s">
        <v>143</v>
      </c>
      <c r="H73" s="17">
        <f t="shared" si="33"/>
        <v>67.2</v>
      </c>
      <c r="I73" s="26">
        <v>0</v>
      </c>
      <c r="J73" s="26">
        <v>67.2</v>
      </c>
      <c r="K73" s="26">
        <v>0</v>
      </c>
      <c r="L73" s="26">
        <v>0</v>
      </c>
      <c r="M73" s="26">
        <v>0</v>
      </c>
      <c r="N73" s="26">
        <v>0</v>
      </c>
    </row>
    <row r="74" spans="1:14" ht="50.25" customHeight="1">
      <c r="A74" s="27"/>
      <c r="B74" s="33" t="s">
        <v>120</v>
      </c>
      <c r="C74" s="30" t="s">
        <v>31</v>
      </c>
      <c r="D74" s="11"/>
      <c r="E74" s="11" t="s">
        <v>33</v>
      </c>
      <c r="F74" s="11" t="s">
        <v>33</v>
      </c>
      <c r="G74" s="11" t="s">
        <v>33</v>
      </c>
      <c r="H74" s="17">
        <f t="shared" si="33"/>
        <v>8486.3</v>
      </c>
      <c r="I74" s="51">
        <f aca="true" t="shared" si="34" ref="I74:N74">SUM(I75:I77)</f>
        <v>6147.799999999999</v>
      </c>
      <c r="J74" s="51">
        <f t="shared" si="34"/>
        <v>2338.4999999999995</v>
      </c>
      <c r="K74" s="51">
        <f t="shared" si="34"/>
        <v>0</v>
      </c>
      <c r="L74" s="51">
        <f t="shared" si="34"/>
        <v>0</v>
      </c>
      <c r="M74" s="51">
        <f t="shared" si="34"/>
        <v>0</v>
      </c>
      <c r="N74" s="51">
        <f t="shared" si="34"/>
        <v>0</v>
      </c>
    </row>
    <row r="75" spans="1:14" ht="43.5" customHeight="1">
      <c r="A75" s="27"/>
      <c r="B75" s="49" t="s">
        <v>125</v>
      </c>
      <c r="C75" s="21" t="s">
        <v>31</v>
      </c>
      <c r="D75" s="24" t="s">
        <v>36</v>
      </c>
      <c r="E75" s="47">
        <v>271</v>
      </c>
      <c r="F75" s="25" t="s">
        <v>37</v>
      </c>
      <c r="G75" s="25" t="s">
        <v>144</v>
      </c>
      <c r="H75" s="17">
        <f t="shared" si="33"/>
        <v>3547.4</v>
      </c>
      <c r="I75" s="26">
        <v>2272.3</v>
      </c>
      <c r="J75" s="26">
        <v>1275.1</v>
      </c>
      <c r="K75" s="26">
        <v>0</v>
      </c>
      <c r="L75" s="26">
        <v>0</v>
      </c>
      <c r="M75" s="26">
        <v>0</v>
      </c>
      <c r="N75" s="26">
        <v>0</v>
      </c>
    </row>
    <row r="76" spans="1:14" ht="43.5" customHeight="1">
      <c r="A76" s="27"/>
      <c r="B76" s="49" t="s">
        <v>126</v>
      </c>
      <c r="C76" s="21" t="s">
        <v>31</v>
      </c>
      <c r="D76" s="24" t="s">
        <v>36</v>
      </c>
      <c r="E76" s="47">
        <v>271</v>
      </c>
      <c r="F76" s="25" t="s">
        <v>40</v>
      </c>
      <c r="G76" s="25" t="s">
        <v>145</v>
      </c>
      <c r="H76" s="17">
        <f t="shared" si="33"/>
        <v>4716.9</v>
      </c>
      <c r="I76" s="26">
        <v>3682.1</v>
      </c>
      <c r="J76" s="26">
        <v>1034.8</v>
      </c>
      <c r="K76" s="26">
        <v>0</v>
      </c>
      <c r="L76" s="26">
        <v>0</v>
      </c>
      <c r="M76" s="26">
        <v>0</v>
      </c>
      <c r="N76" s="26">
        <v>0</v>
      </c>
    </row>
    <row r="77" spans="1:14" ht="43.5" customHeight="1">
      <c r="A77" s="27"/>
      <c r="B77" s="49" t="s">
        <v>127</v>
      </c>
      <c r="C77" s="21" t="s">
        <v>31</v>
      </c>
      <c r="D77" s="24" t="s">
        <v>36</v>
      </c>
      <c r="E77" s="47">
        <v>271</v>
      </c>
      <c r="F77" s="25" t="s">
        <v>93</v>
      </c>
      <c r="G77" s="25" t="s">
        <v>146</v>
      </c>
      <c r="H77" s="17">
        <f t="shared" si="33"/>
        <v>222</v>
      </c>
      <c r="I77" s="26">
        <v>193.4</v>
      </c>
      <c r="J77" s="26">
        <v>28.6</v>
      </c>
      <c r="K77" s="26">
        <v>0</v>
      </c>
      <c r="L77" s="26">
        <v>0</v>
      </c>
      <c r="M77" s="26">
        <v>0</v>
      </c>
      <c r="N77" s="26">
        <v>0</v>
      </c>
    </row>
    <row r="78" spans="1:14" ht="50.25" customHeight="1">
      <c r="A78" s="27"/>
      <c r="B78" s="33" t="s">
        <v>121</v>
      </c>
      <c r="C78" s="30" t="s">
        <v>31</v>
      </c>
      <c r="D78" s="11"/>
      <c r="E78" s="11" t="s">
        <v>33</v>
      </c>
      <c r="F78" s="11" t="s">
        <v>33</v>
      </c>
      <c r="G78" s="11" t="s">
        <v>33</v>
      </c>
      <c r="H78" s="17">
        <f t="shared" si="33"/>
        <v>345.9</v>
      </c>
      <c r="I78" s="51">
        <f aca="true" t="shared" si="35" ref="I78:N78">I80+I79</f>
        <v>345.9</v>
      </c>
      <c r="J78" s="51">
        <f t="shared" si="35"/>
        <v>0</v>
      </c>
      <c r="K78" s="51">
        <f t="shared" si="35"/>
        <v>0</v>
      </c>
      <c r="L78" s="51">
        <f t="shared" si="35"/>
        <v>0</v>
      </c>
      <c r="M78" s="51">
        <f t="shared" si="35"/>
        <v>0</v>
      </c>
      <c r="N78" s="51">
        <f t="shared" si="35"/>
        <v>0</v>
      </c>
    </row>
    <row r="79" spans="1:14" ht="43.5" customHeight="1">
      <c r="A79" s="27"/>
      <c r="B79" s="49" t="s">
        <v>128</v>
      </c>
      <c r="C79" s="21" t="s">
        <v>31</v>
      </c>
      <c r="D79" s="24" t="s">
        <v>36</v>
      </c>
      <c r="E79" s="47">
        <v>271</v>
      </c>
      <c r="F79" s="25" t="s">
        <v>37</v>
      </c>
      <c r="G79" s="25" t="s">
        <v>139</v>
      </c>
      <c r="H79" s="17">
        <f t="shared" si="33"/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</row>
    <row r="80" spans="1:14" ht="43.5" customHeight="1">
      <c r="A80" s="27"/>
      <c r="B80" s="49" t="s">
        <v>129</v>
      </c>
      <c r="C80" s="21" t="s">
        <v>31</v>
      </c>
      <c r="D80" s="24" t="s">
        <v>36</v>
      </c>
      <c r="E80" s="47">
        <v>271</v>
      </c>
      <c r="F80" s="25" t="s">
        <v>40</v>
      </c>
      <c r="G80" s="25" t="s">
        <v>140</v>
      </c>
      <c r="H80" s="17">
        <f t="shared" si="33"/>
        <v>345.9</v>
      </c>
      <c r="I80" s="26">
        <v>345.9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50.25" customHeight="1">
      <c r="A81" s="27"/>
      <c r="B81" s="33" t="s">
        <v>122</v>
      </c>
      <c r="C81" s="30" t="s">
        <v>31</v>
      </c>
      <c r="D81" s="11"/>
      <c r="E81" s="11" t="s">
        <v>33</v>
      </c>
      <c r="F81" s="11" t="s">
        <v>33</v>
      </c>
      <c r="G81" s="11" t="s">
        <v>33</v>
      </c>
      <c r="H81" s="17">
        <f t="shared" si="33"/>
        <v>0</v>
      </c>
      <c r="I81" s="51">
        <f aca="true" t="shared" si="36" ref="I81:N81">I82</f>
        <v>0</v>
      </c>
      <c r="J81" s="51">
        <f t="shared" si="36"/>
        <v>0</v>
      </c>
      <c r="K81" s="51">
        <f t="shared" si="36"/>
        <v>0</v>
      </c>
      <c r="L81" s="51">
        <f t="shared" si="36"/>
        <v>0</v>
      </c>
      <c r="M81" s="51">
        <f t="shared" si="36"/>
        <v>0</v>
      </c>
      <c r="N81" s="51">
        <f t="shared" si="36"/>
        <v>0</v>
      </c>
    </row>
    <row r="82" spans="1:14" ht="38.25">
      <c r="A82" s="27"/>
      <c r="B82" s="37" t="s">
        <v>159</v>
      </c>
      <c r="C82" s="21" t="s">
        <v>31</v>
      </c>
      <c r="D82" s="24" t="s">
        <v>36</v>
      </c>
      <c r="E82" s="25" t="s">
        <v>38</v>
      </c>
      <c r="F82" s="25" t="s">
        <v>40</v>
      </c>
      <c r="G82" s="25" t="s">
        <v>147</v>
      </c>
      <c r="H82" s="17">
        <f t="shared" si="33"/>
        <v>0</v>
      </c>
      <c r="I82" s="26">
        <v>0</v>
      </c>
      <c r="J82" s="26">
        <v>0</v>
      </c>
      <c r="K82" s="26">
        <v>0</v>
      </c>
      <c r="L82" s="26">
        <f>K82</f>
        <v>0</v>
      </c>
      <c r="M82" s="26">
        <f>L82</f>
        <v>0</v>
      </c>
      <c r="N82" s="26">
        <f>M82</f>
        <v>0</v>
      </c>
    </row>
    <row r="83" spans="1:14" s="31" customFormat="1" ht="57" customHeight="1">
      <c r="A83" s="13" t="s">
        <v>79</v>
      </c>
      <c r="B83" s="94" t="s">
        <v>170</v>
      </c>
      <c r="C83" s="96" t="s">
        <v>31</v>
      </c>
      <c r="D83" s="11" t="s">
        <v>97</v>
      </c>
      <c r="E83" s="11" t="s">
        <v>33</v>
      </c>
      <c r="F83" s="40" t="s">
        <v>33</v>
      </c>
      <c r="G83" s="40" t="s">
        <v>33</v>
      </c>
      <c r="H83" s="17">
        <f t="shared" si="33"/>
        <v>510</v>
      </c>
      <c r="I83" s="17">
        <f aca="true" t="shared" si="37" ref="I83:N83">I85</f>
        <v>85</v>
      </c>
      <c r="J83" s="17">
        <f t="shared" si="37"/>
        <v>85</v>
      </c>
      <c r="K83" s="17">
        <f t="shared" si="37"/>
        <v>85</v>
      </c>
      <c r="L83" s="17">
        <f t="shared" si="37"/>
        <v>85</v>
      </c>
      <c r="M83" s="17">
        <f t="shared" si="37"/>
        <v>85</v>
      </c>
      <c r="N83" s="17">
        <f t="shared" si="37"/>
        <v>85</v>
      </c>
    </row>
    <row r="84" spans="1:14" s="31" customFormat="1" ht="38.25">
      <c r="A84" s="13"/>
      <c r="B84" s="95"/>
      <c r="C84" s="97"/>
      <c r="D84" s="24" t="s">
        <v>36</v>
      </c>
      <c r="E84" s="40" t="s">
        <v>33</v>
      </c>
      <c r="F84" s="40" t="s">
        <v>33</v>
      </c>
      <c r="G84" s="40" t="s">
        <v>33</v>
      </c>
      <c r="H84" s="17">
        <f t="shared" si="33"/>
        <v>510</v>
      </c>
      <c r="I84" s="17">
        <f aca="true" t="shared" si="38" ref="I84:N84">I85</f>
        <v>85</v>
      </c>
      <c r="J84" s="17">
        <f t="shared" si="38"/>
        <v>85</v>
      </c>
      <c r="K84" s="17">
        <f t="shared" si="38"/>
        <v>85</v>
      </c>
      <c r="L84" s="17">
        <f t="shared" si="38"/>
        <v>85</v>
      </c>
      <c r="M84" s="17">
        <f t="shared" si="38"/>
        <v>85</v>
      </c>
      <c r="N84" s="17">
        <f t="shared" si="38"/>
        <v>85</v>
      </c>
    </row>
    <row r="85" spans="1:14" ht="76.5">
      <c r="A85" s="27"/>
      <c r="B85" s="20" t="s">
        <v>73</v>
      </c>
      <c r="C85" s="30" t="s">
        <v>31</v>
      </c>
      <c r="D85" s="11" t="s">
        <v>36</v>
      </c>
      <c r="E85" s="12">
        <v>271</v>
      </c>
      <c r="F85" s="43" t="s">
        <v>41</v>
      </c>
      <c r="G85" s="43" t="s">
        <v>61</v>
      </c>
      <c r="H85" s="17">
        <f t="shared" si="33"/>
        <v>510</v>
      </c>
      <c r="I85" s="17">
        <v>85</v>
      </c>
      <c r="J85" s="17">
        <v>85</v>
      </c>
      <c r="K85" s="17">
        <v>85</v>
      </c>
      <c r="L85" s="17">
        <v>85</v>
      </c>
      <c r="M85" s="17">
        <f>L85</f>
        <v>85</v>
      </c>
      <c r="N85" s="17">
        <f>M85</f>
        <v>85</v>
      </c>
    </row>
    <row r="86" spans="1:14" s="31" customFormat="1" ht="25.5">
      <c r="A86" s="77" t="s">
        <v>80</v>
      </c>
      <c r="B86" s="78" t="s">
        <v>15</v>
      </c>
      <c r="C86" s="84" t="s">
        <v>31</v>
      </c>
      <c r="D86" s="11" t="s">
        <v>97</v>
      </c>
      <c r="E86" s="11" t="s">
        <v>33</v>
      </c>
      <c r="F86" s="40" t="s">
        <v>33</v>
      </c>
      <c r="G86" s="40" t="s">
        <v>33</v>
      </c>
      <c r="H86" s="17">
        <f t="shared" si="33"/>
        <v>160517.43000000002</v>
      </c>
      <c r="I86" s="17">
        <f aca="true" t="shared" si="39" ref="I86:N86">I90+I95</f>
        <v>26595.710000000003</v>
      </c>
      <c r="J86" s="17">
        <f t="shared" si="39"/>
        <v>27746.82</v>
      </c>
      <c r="K86" s="17">
        <f t="shared" si="39"/>
        <v>26518.3</v>
      </c>
      <c r="L86" s="17">
        <f t="shared" si="39"/>
        <v>26552.2</v>
      </c>
      <c r="M86" s="17">
        <f t="shared" si="39"/>
        <v>26552.2</v>
      </c>
      <c r="N86" s="17">
        <f t="shared" si="39"/>
        <v>26552.2</v>
      </c>
    </row>
    <row r="87" spans="1:14" s="31" customFormat="1" ht="25.5">
      <c r="A87" s="77"/>
      <c r="B87" s="78"/>
      <c r="C87" s="84"/>
      <c r="D87" s="24" t="s">
        <v>34</v>
      </c>
      <c r="E87" s="11" t="s">
        <v>33</v>
      </c>
      <c r="F87" s="40" t="s">
        <v>33</v>
      </c>
      <c r="G87" s="40" t="s">
        <v>33</v>
      </c>
      <c r="H87" s="17">
        <f t="shared" si="33"/>
        <v>5479.549999999999</v>
      </c>
      <c r="I87" s="17">
        <f>I91+I98</f>
        <v>1042.8</v>
      </c>
      <c r="J87" s="17">
        <f>J91+J98+J103</f>
        <v>947.85</v>
      </c>
      <c r="K87" s="17">
        <f>K91+K98</f>
        <v>846.8</v>
      </c>
      <c r="L87" s="17">
        <f>L91+L98</f>
        <v>880.7</v>
      </c>
      <c r="M87" s="17">
        <f>M91+M98</f>
        <v>880.7</v>
      </c>
      <c r="N87" s="17">
        <f>N91+N98</f>
        <v>880.7</v>
      </c>
    </row>
    <row r="88" spans="1:14" s="31" customFormat="1" ht="25.5">
      <c r="A88" s="77"/>
      <c r="B88" s="78"/>
      <c r="C88" s="84"/>
      <c r="D88" s="24" t="s">
        <v>35</v>
      </c>
      <c r="E88" s="40" t="s">
        <v>33</v>
      </c>
      <c r="F88" s="40" t="s">
        <v>33</v>
      </c>
      <c r="G88" s="40" t="s">
        <v>33</v>
      </c>
      <c r="H88" s="17">
        <f t="shared" si="33"/>
        <v>154775.15</v>
      </c>
      <c r="I88" s="17">
        <f>I96+I94+I93+I92+I99</f>
        <v>25416.300000000003</v>
      </c>
      <c r="J88" s="17">
        <f>J96+J94+J93+J92+J99+J101+J104</f>
        <v>26672.85</v>
      </c>
      <c r="K88" s="17">
        <f>K96+K94+K93+K92+K99</f>
        <v>25671.5</v>
      </c>
      <c r="L88" s="17">
        <f>L96+L94+L93+L92+L99</f>
        <v>25671.5</v>
      </c>
      <c r="M88" s="17">
        <f>M96+M94+M93+M92+M99</f>
        <v>25671.5</v>
      </c>
      <c r="N88" s="17">
        <f>N96+N94+N93+N92+N99</f>
        <v>25671.5</v>
      </c>
    </row>
    <row r="89" spans="1:14" s="31" customFormat="1" ht="38.25">
      <c r="A89" s="77"/>
      <c r="B89" s="78"/>
      <c r="C89" s="84"/>
      <c r="D89" s="24" t="s">
        <v>36</v>
      </c>
      <c r="E89" s="40" t="s">
        <v>33</v>
      </c>
      <c r="F89" s="40" t="s">
        <v>33</v>
      </c>
      <c r="G89" s="40" t="s">
        <v>33</v>
      </c>
      <c r="H89" s="17">
        <f t="shared" si="33"/>
        <v>262.73</v>
      </c>
      <c r="I89" s="17">
        <f>I100+I97</f>
        <v>136.61</v>
      </c>
      <c r="J89" s="17">
        <f>J100+J97+J102+J105</f>
        <v>126.11999999999999</v>
      </c>
      <c r="K89" s="17">
        <f>K100+K97</f>
        <v>0</v>
      </c>
      <c r="L89" s="17">
        <f>L100+L97</f>
        <v>0</v>
      </c>
      <c r="M89" s="17">
        <f>M100+M97</f>
        <v>0</v>
      </c>
      <c r="N89" s="17">
        <f>N100+N97</f>
        <v>0</v>
      </c>
    </row>
    <row r="90" spans="1:14" s="31" customFormat="1" ht="51">
      <c r="A90" s="13"/>
      <c r="B90" s="33" t="s">
        <v>74</v>
      </c>
      <c r="C90" s="21" t="s">
        <v>31</v>
      </c>
      <c r="D90" s="11"/>
      <c r="E90" s="40" t="s">
        <v>33</v>
      </c>
      <c r="F90" s="40" t="s">
        <v>33</v>
      </c>
      <c r="G90" s="40" t="s">
        <v>33</v>
      </c>
      <c r="H90" s="17">
        <f t="shared" si="33"/>
        <v>157890.2</v>
      </c>
      <c r="I90" s="17">
        <f aca="true" t="shared" si="40" ref="I90:N90">I91+I92+I93+I94</f>
        <v>25229.600000000002</v>
      </c>
      <c r="J90" s="17">
        <f t="shared" si="40"/>
        <v>26485.7</v>
      </c>
      <c r="K90" s="17">
        <f t="shared" si="40"/>
        <v>26518.3</v>
      </c>
      <c r="L90" s="17">
        <f t="shared" si="40"/>
        <v>26552.2</v>
      </c>
      <c r="M90" s="17">
        <f t="shared" si="40"/>
        <v>26552.2</v>
      </c>
      <c r="N90" s="17">
        <f t="shared" si="40"/>
        <v>26552.2</v>
      </c>
    </row>
    <row r="91" spans="1:14" ht="36">
      <c r="A91" s="52"/>
      <c r="B91" s="53" t="s">
        <v>8</v>
      </c>
      <c r="C91" s="21" t="s">
        <v>31</v>
      </c>
      <c r="D91" s="24" t="s">
        <v>34</v>
      </c>
      <c r="E91" s="47">
        <v>271</v>
      </c>
      <c r="F91" s="25" t="s">
        <v>39</v>
      </c>
      <c r="G91" s="25" t="s">
        <v>62</v>
      </c>
      <c r="H91" s="17">
        <f t="shared" si="33"/>
        <v>5173.799999999999</v>
      </c>
      <c r="I91" s="54">
        <v>870.7</v>
      </c>
      <c r="J91" s="26">
        <v>814.2</v>
      </c>
      <c r="K91" s="54">
        <v>846.8</v>
      </c>
      <c r="L91" s="54">
        <v>880.7</v>
      </c>
      <c r="M91" s="54">
        <f aca="true" t="shared" si="41" ref="M91:N94">L91</f>
        <v>880.7</v>
      </c>
      <c r="N91" s="54">
        <f t="shared" si="41"/>
        <v>880.7</v>
      </c>
    </row>
    <row r="92" spans="1:14" ht="44.25" customHeight="1">
      <c r="A92" s="52"/>
      <c r="B92" s="53" t="s">
        <v>9</v>
      </c>
      <c r="C92" s="21" t="s">
        <v>31</v>
      </c>
      <c r="D92" s="24" t="s">
        <v>35</v>
      </c>
      <c r="E92" s="25" t="s">
        <v>38</v>
      </c>
      <c r="F92" s="25" t="s">
        <v>39</v>
      </c>
      <c r="G92" s="25" t="s">
        <v>63</v>
      </c>
      <c r="H92" s="17">
        <f t="shared" si="33"/>
        <v>62399.1</v>
      </c>
      <c r="I92" s="54">
        <v>10431.6</v>
      </c>
      <c r="J92" s="54">
        <f>10239.9+153.6</f>
        <v>10393.5</v>
      </c>
      <c r="K92" s="54">
        <f aca="true" t="shared" si="42" ref="K92:L94">J92</f>
        <v>10393.5</v>
      </c>
      <c r="L92" s="54">
        <f t="shared" si="42"/>
        <v>10393.5</v>
      </c>
      <c r="M92" s="54">
        <f t="shared" si="41"/>
        <v>10393.5</v>
      </c>
      <c r="N92" s="54">
        <f t="shared" si="41"/>
        <v>10393.5</v>
      </c>
    </row>
    <row r="93" spans="1:14" ht="25.5">
      <c r="A93" s="52"/>
      <c r="B93" s="53" t="s">
        <v>10</v>
      </c>
      <c r="C93" s="21" t="s">
        <v>31</v>
      </c>
      <c r="D93" s="24" t="s">
        <v>35</v>
      </c>
      <c r="E93" s="25" t="s">
        <v>38</v>
      </c>
      <c r="F93" s="25" t="s">
        <v>39</v>
      </c>
      <c r="G93" s="25" t="s">
        <v>64</v>
      </c>
      <c r="H93" s="17">
        <f t="shared" si="33"/>
        <v>43176</v>
      </c>
      <c r="I93" s="54">
        <v>6605</v>
      </c>
      <c r="J93" s="54">
        <v>7314.2</v>
      </c>
      <c r="K93" s="54">
        <f t="shared" si="42"/>
        <v>7314.2</v>
      </c>
      <c r="L93" s="54">
        <f t="shared" si="42"/>
        <v>7314.2</v>
      </c>
      <c r="M93" s="54">
        <f t="shared" si="41"/>
        <v>7314.2</v>
      </c>
      <c r="N93" s="54">
        <f t="shared" si="41"/>
        <v>7314.2</v>
      </c>
    </row>
    <row r="94" spans="1:14" ht="25.5">
      <c r="A94" s="52"/>
      <c r="B94" s="53" t="s">
        <v>11</v>
      </c>
      <c r="C94" s="21" t="s">
        <v>31</v>
      </c>
      <c r="D94" s="24" t="s">
        <v>35</v>
      </c>
      <c r="E94" s="47">
        <v>271</v>
      </c>
      <c r="F94" s="25" t="s">
        <v>39</v>
      </c>
      <c r="G94" s="25" t="s">
        <v>65</v>
      </c>
      <c r="H94" s="17">
        <f t="shared" si="33"/>
        <v>47141.3</v>
      </c>
      <c r="I94" s="54">
        <v>7322.3</v>
      </c>
      <c r="J94" s="54">
        <f>122+7841.8</f>
        <v>7963.8</v>
      </c>
      <c r="K94" s="54">
        <f t="shared" si="42"/>
        <v>7963.8</v>
      </c>
      <c r="L94" s="54">
        <f t="shared" si="42"/>
        <v>7963.8</v>
      </c>
      <c r="M94" s="54">
        <f t="shared" si="41"/>
        <v>7963.8</v>
      </c>
      <c r="N94" s="54">
        <f t="shared" si="41"/>
        <v>7963.8</v>
      </c>
    </row>
    <row r="95" spans="1:14" s="56" customFormat="1" ht="38.25">
      <c r="A95" s="55"/>
      <c r="B95" s="20" t="s">
        <v>160</v>
      </c>
      <c r="C95" s="30" t="s">
        <v>31</v>
      </c>
      <c r="D95" s="11"/>
      <c r="E95" s="43" t="s">
        <v>33</v>
      </c>
      <c r="F95" s="43" t="s">
        <v>33</v>
      </c>
      <c r="G95" s="43" t="s">
        <v>33</v>
      </c>
      <c r="H95" s="17">
        <f t="shared" si="33"/>
        <v>2627.2299999999996</v>
      </c>
      <c r="I95" s="17">
        <f>SUM(I96:I100)</f>
        <v>1366.11</v>
      </c>
      <c r="J95" s="17">
        <f>SUM(J96:J105)</f>
        <v>1261.12</v>
      </c>
      <c r="K95" s="17">
        <f>SUM(K96:K100)</f>
        <v>0</v>
      </c>
      <c r="L95" s="17">
        <f>SUM(L96:L100)</f>
        <v>0</v>
      </c>
      <c r="M95" s="17">
        <f>SUM(M96:M100)</f>
        <v>0</v>
      </c>
      <c r="N95" s="17">
        <f>SUM(N96:N100)</f>
        <v>0</v>
      </c>
    </row>
    <row r="96" spans="1:14" s="6" customFormat="1" ht="34.5" customHeight="1">
      <c r="A96" s="57"/>
      <c r="B96" s="87" t="s">
        <v>134</v>
      </c>
      <c r="C96" s="90" t="s">
        <v>31</v>
      </c>
      <c r="D96" s="24" t="s">
        <v>35</v>
      </c>
      <c r="E96" s="47">
        <v>271</v>
      </c>
      <c r="F96" s="25" t="s">
        <v>93</v>
      </c>
      <c r="G96" s="25" t="s">
        <v>135</v>
      </c>
      <c r="H96" s="17">
        <f t="shared" si="33"/>
        <v>1000</v>
      </c>
      <c r="I96" s="26">
        <v>1000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</row>
    <row r="97" spans="1:14" s="6" customFormat="1" ht="34.5" customHeight="1">
      <c r="A97" s="57"/>
      <c r="B97" s="88"/>
      <c r="C97" s="91"/>
      <c r="D97" s="24" t="s">
        <v>36</v>
      </c>
      <c r="E97" s="47">
        <v>271</v>
      </c>
      <c r="F97" s="25" t="s">
        <v>93</v>
      </c>
      <c r="G97" s="25" t="s">
        <v>135</v>
      </c>
      <c r="H97" s="17">
        <f t="shared" si="33"/>
        <v>111.11</v>
      </c>
      <c r="I97" s="26">
        <v>111.11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</row>
    <row r="98" spans="1:14" s="6" customFormat="1" ht="34.5" customHeight="1">
      <c r="A98" s="57"/>
      <c r="B98" s="88"/>
      <c r="C98" s="91"/>
      <c r="D98" s="24" t="s">
        <v>34</v>
      </c>
      <c r="E98" s="47">
        <v>271</v>
      </c>
      <c r="F98" s="25" t="s">
        <v>93</v>
      </c>
      <c r="G98" s="25" t="s">
        <v>169</v>
      </c>
      <c r="H98" s="17">
        <f t="shared" si="33"/>
        <v>172.1</v>
      </c>
      <c r="I98" s="26">
        <v>172.1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</row>
    <row r="99" spans="1:14" s="6" customFormat="1" ht="34.5" customHeight="1">
      <c r="A99" s="57"/>
      <c r="B99" s="88"/>
      <c r="C99" s="91"/>
      <c r="D99" s="24" t="s">
        <v>35</v>
      </c>
      <c r="E99" s="47">
        <v>271</v>
      </c>
      <c r="F99" s="25" t="s">
        <v>93</v>
      </c>
      <c r="G99" s="25" t="s">
        <v>169</v>
      </c>
      <c r="H99" s="17">
        <f t="shared" si="33"/>
        <v>57.4</v>
      </c>
      <c r="I99" s="26">
        <v>57.4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</row>
    <row r="100" spans="1:14" s="6" customFormat="1" ht="34.5" customHeight="1">
      <c r="A100" s="57"/>
      <c r="B100" s="93"/>
      <c r="C100" s="92"/>
      <c r="D100" s="24" t="s">
        <v>36</v>
      </c>
      <c r="E100" s="47">
        <v>271</v>
      </c>
      <c r="F100" s="25" t="s">
        <v>93</v>
      </c>
      <c r="G100" s="25" t="s">
        <v>169</v>
      </c>
      <c r="H100" s="17">
        <f t="shared" si="33"/>
        <v>25.5</v>
      </c>
      <c r="I100" s="26">
        <v>25.5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</row>
    <row r="101" spans="1:14" s="6" customFormat="1" ht="34.5" customHeight="1">
      <c r="A101" s="57"/>
      <c r="B101" s="87" t="s">
        <v>134</v>
      </c>
      <c r="C101" s="90" t="s">
        <v>31</v>
      </c>
      <c r="D101" s="24" t="s">
        <v>35</v>
      </c>
      <c r="E101" s="47">
        <v>271</v>
      </c>
      <c r="F101" s="25" t="s">
        <v>37</v>
      </c>
      <c r="G101" s="25" t="s">
        <v>135</v>
      </c>
      <c r="H101" s="17">
        <f t="shared" si="33"/>
        <v>956.8</v>
      </c>
      <c r="I101" s="26">
        <v>0</v>
      </c>
      <c r="J101" s="26">
        <v>956.8</v>
      </c>
      <c r="K101" s="26">
        <v>0</v>
      </c>
      <c r="L101" s="26">
        <v>0</v>
      </c>
      <c r="M101" s="26">
        <v>0</v>
      </c>
      <c r="N101" s="26">
        <v>0</v>
      </c>
    </row>
    <row r="102" spans="1:14" s="6" customFormat="1" ht="34.5" customHeight="1">
      <c r="A102" s="57"/>
      <c r="B102" s="88"/>
      <c r="C102" s="91"/>
      <c r="D102" s="24" t="s">
        <v>36</v>
      </c>
      <c r="E102" s="47">
        <v>271</v>
      </c>
      <c r="F102" s="25" t="s">
        <v>37</v>
      </c>
      <c r="G102" s="25" t="s">
        <v>135</v>
      </c>
      <c r="H102" s="17">
        <f t="shared" si="33"/>
        <v>106.32</v>
      </c>
      <c r="I102" s="26">
        <v>0</v>
      </c>
      <c r="J102" s="26">
        <v>106.32</v>
      </c>
      <c r="K102" s="26">
        <v>0</v>
      </c>
      <c r="L102" s="26">
        <v>0</v>
      </c>
      <c r="M102" s="26">
        <v>0</v>
      </c>
      <c r="N102" s="26">
        <v>0</v>
      </c>
    </row>
    <row r="103" spans="1:14" s="6" customFormat="1" ht="34.5" customHeight="1">
      <c r="A103" s="57"/>
      <c r="B103" s="88"/>
      <c r="C103" s="91"/>
      <c r="D103" s="24" t="s">
        <v>34</v>
      </c>
      <c r="E103" s="47">
        <v>271</v>
      </c>
      <c r="F103" s="25" t="s">
        <v>37</v>
      </c>
      <c r="G103" s="25" t="s">
        <v>169</v>
      </c>
      <c r="H103" s="17">
        <f t="shared" si="33"/>
        <v>133.65</v>
      </c>
      <c r="I103" s="26">
        <v>0</v>
      </c>
      <c r="J103" s="26">
        <v>133.65</v>
      </c>
      <c r="K103" s="26">
        <v>0</v>
      </c>
      <c r="L103" s="26">
        <v>0</v>
      </c>
      <c r="M103" s="26">
        <v>0</v>
      </c>
      <c r="N103" s="26">
        <v>0</v>
      </c>
    </row>
    <row r="104" spans="1:14" s="6" customFormat="1" ht="34.5" customHeight="1">
      <c r="A104" s="57"/>
      <c r="B104" s="88"/>
      <c r="C104" s="91"/>
      <c r="D104" s="24" t="s">
        <v>35</v>
      </c>
      <c r="E104" s="47">
        <v>271</v>
      </c>
      <c r="F104" s="25" t="s">
        <v>37</v>
      </c>
      <c r="G104" s="25" t="s">
        <v>169</v>
      </c>
      <c r="H104" s="17">
        <f aca="true" t="shared" si="43" ref="H104:H122">SUM(I104:N104)</f>
        <v>44.55</v>
      </c>
      <c r="I104" s="26">
        <v>0</v>
      </c>
      <c r="J104" s="26">
        <v>44.55</v>
      </c>
      <c r="K104" s="26">
        <v>0</v>
      </c>
      <c r="L104" s="26">
        <v>0</v>
      </c>
      <c r="M104" s="26">
        <v>0</v>
      </c>
      <c r="N104" s="26">
        <v>0</v>
      </c>
    </row>
    <row r="105" spans="1:14" s="6" customFormat="1" ht="34.5" customHeight="1">
      <c r="A105" s="57"/>
      <c r="B105" s="89"/>
      <c r="C105" s="92"/>
      <c r="D105" s="24" t="s">
        <v>36</v>
      </c>
      <c r="E105" s="47">
        <v>271</v>
      </c>
      <c r="F105" s="25" t="s">
        <v>37</v>
      </c>
      <c r="G105" s="25" t="s">
        <v>169</v>
      </c>
      <c r="H105" s="17">
        <f t="shared" si="43"/>
        <v>19.8</v>
      </c>
      <c r="I105" s="26">
        <v>0</v>
      </c>
      <c r="J105" s="26">
        <v>19.8</v>
      </c>
      <c r="K105" s="26">
        <v>0</v>
      </c>
      <c r="L105" s="26">
        <v>0</v>
      </c>
      <c r="M105" s="26">
        <v>0</v>
      </c>
      <c r="N105" s="26">
        <v>0</v>
      </c>
    </row>
    <row r="106" spans="1:14" s="31" customFormat="1" ht="25.5">
      <c r="A106" s="86" t="s">
        <v>81</v>
      </c>
      <c r="B106" s="78" t="s">
        <v>16</v>
      </c>
      <c r="C106" s="84" t="s">
        <v>31</v>
      </c>
      <c r="D106" s="11" t="s">
        <v>97</v>
      </c>
      <c r="E106" s="11" t="s">
        <v>33</v>
      </c>
      <c r="F106" s="40" t="s">
        <v>33</v>
      </c>
      <c r="G106" s="40" t="s">
        <v>33</v>
      </c>
      <c r="H106" s="17">
        <f t="shared" si="43"/>
        <v>53806.600000000006</v>
      </c>
      <c r="I106" s="17">
        <f aca="true" t="shared" si="44" ref="I106:N106">I109</f>
        <v>9669.7</v>
      </c>
      <c r="J106" s="17">
        <f t="shared" si="44"/>
        <v>8709.7</v>
      </c>
      <c r="K106" s="17">
        <f t="shared" si="44"/>
        <v>8652.8</v>
      </c>
      <c r="L106" s="17">
        <f t="shared" si="44"/>
        <v>8924.8</v>
      </c>
      <c r="M106" s="17">
        <f t="shared" si="44"/>
        <v>8924.8</v>
      </c>
      <c r="N106" s="17">
        <f t="shared" si="44"/>
        <v>8924.8</v>
      </c>
    </row>
    <row r="107" spans="1:14" s="31" customFormat="1" ht="25.5">
      <c r="A107" s="86"/>
      <c r="B107" s="78"/>
      <c r="C107" s="84"/>
      <c r="D107" s="24" t="s">
        <v>35</v>
      </c>
      <c r="E107" s="40" t="s">
        <v>33</v>
      </c>
      <c r="F107" s="40" t="s">
        <v>33</v>
      </c>
      <c r="G107" s="40" t="s">
        <v>33</v>
      </c>
      <c r="H107" s="17">
        <f t="shared" si="43"/>
        <v>47684.200000000004</v>
      </c>
      <c r="I107" s="17">
        <f aca="true" t="shared" si="45" ref="I107:N107">I113</f>
        <v>7482</v>
      </c>
      <c r="J107" s="17">
        <f t="shared" si="45"/>
        <v>7607.1</v>
      </c>
      <c r="K107" s="17">
        <f t="shared" si="45"/>
        <v>7911.4</v>
      </c>
      <c r="L107" s="17">
        <f t="shared" si="45"/>
        <v>8227.9</v>
      </c>
      <c r="M107" s="17">
        <f t="shared" si="45"/>
        <v>8227.9</v>
      </c>
      <c r="N107" s="17">
        <f t="shared" si="45"/>
        <v>8227.9</v>
      </c>
    </row>
    <row r="108" spans="1:14" s="31" customFormat="1" ht="38.25">
      <c r="A108" s="86"/>
      <c r="B108" s="78"/>
      <c r="C108" s="84"/>
      <c r="D108" s="24" t="s">
        <v>36</v>
      </c>
      <c r="E108" s="40" t="s">
        <v>33</v>
      </c>
      <c r="F108" s="40" t="s">
        <v>33</v>
      </c>
      <c r="G108" s="40" t="s">
        <v>33</v>
      </c>
      <c r="H108" s="17">
        <f t="shared" si="43"/>
        <v>6122.399999999999</v>
      </c>
      <c r="I108" s="17">
        <f aca="true" t="shared" si="46" ref="I108:N108">I110+I111+I112</f>
        <v>2187.7</v>
      </c>
      <c r="J108" s="17">
        <f t="shared" si="46"/>
        <v>1102.6</v>
      </c>
      <c r="K108" s="17">
        <f t="shared" si="46"/>
        <v>741.4</v>
      </c>
      <c r="L108" s="17">
        <f t="shared" si="46"/>
        <v>696.9</v>
      </c>
      <c r="M108" s="17">
        <f t="shared" si="46"/>
        <v>696.9</v>
      </c>
      <c r="N108" s="17">
        <f t="shared" si="46"/>
        <v>696.9</v>
      </c>
    </row>
    <row r="109" spans="1:14" s="31" customFormat="1" ht="38.25">
      <c r="A109" s="59"/>
      <c r="B109" s="20" t="s">
        <v>0</v>
      </c>
      <c r="C109" s="30" t="s">
        <v>31</v>
      </c>
      <c r="D109" s="11"/>
      <c r="E109" s="40" t="s">
        <v>33</v>
      </c>
      <c r="F109" s="40" t="s">
        <v>33</v>
      </c>
      <c r="G109" s="40" t="s">
        <v>33</v>
      </c>
      <c r="H109" s="17">
        <f t="shared" si="43"/>
        <v>53806.600000000006</v>
      </c>
      <c r="I109" s="17">
        <f aca="true" t="shared" si="47" ref="I109:N109">SUM(I110:I113)</f>
        <v>9669.7</v>
      </c>
      <c r="J109" s="17">
        <f t="shared" si="47"/>
        <v>8709.7</v>
      </c>
      <c r="K109" s="17">
        <f t="shared" si="47"/>
        <v>8652.8</v>
      </c>
      <c r="L109" s="17">
        <f t="shared" si="47"/>
        <v>8924.8</v>
      </c>
      <c r="M109" s="17">
        <f t="shared" si="47"/>
        <v>8924.8</v>
      </c>
      <c r="N109" s="17">
        <f t="shared" si="47"/>
        <v>8924.8</v>
      </c>
    </row>
    <row r="110" spans="1:14" ht="38.25">
      <c r="A110" s="60"/>
      <c r="B110" s="38" t="s">
        <v>12</v>
      </c>
      <c r="C110" s="21" t="s">
        <v>31</v>
      </c>
      <c r="D110" s="24" t="s">
        <v>36</v>
      </c>
      <c r="E110" s="61" t="s">
        <v>38</v>
      </c>
      <c r="F110" s="61" t="s">
        <v>43</v>
      </c>
      <c r="G110" s="61" t="s">
        <v>83</v>
      </c>
      <c r="H110" s="17">
        <f t="shared" si="43"/>
        <v>5629.999999999999</v>
      </c>
      <c r="I110" s="26">
        <v>1695.3</v>
      </c>
      <c r="J110" s="26">
        <v>1102.6</v>
      </c>
      <c r="K110" s="26">
        <v>741.4</v>
      </c>
      <c r="L110" s="26">
        <v>696.9</v>
      </c>
      <c r="M110" s="26">
        <f>L110</f>
        <v>696.9</v>
      </c>
      <c r="N110" s="26">
        <f>M110</f>
        <v>696.9</v>
      </c>
    </row>
    <row r="111" spans="1:14" ht="38.25">
      <c r="A111" s="60"/>
      <c r="B111" s="38" t="s">
        <v>13</v>
      </c>
      <c r="C111" s="21" t="s">
        <v>31</v>
      </c>
      <c r="D111" s="24" t="s">
        <v>36</v>
      </c>
      <c r="E111" s="61" t="s">
        <v>38</v>
      </c>
      <c r="F111" s="61" t="s">
        <v>43</v>
      </c>
      <c r="G111" s="61" t="s">
        <v>84</v>
      </c>
      <c r="H111" s="17">
        <f t="shared" si="43"/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</row>
    <row r="112" spans="1:14" ht="38.25">
      <c r="A112" s="27"/>
      <c r="B112" s="23" t="s">
        <v>123</v>
      </c>
      <c r="C112" s="21" t="s">
        <v>31</v>
      </c>
      <c r="D112" s="24" t="s">
        <v>36</v>
      </c>
      <c r="E112" s="25" t="s">
        <v>38</v>
      </c>
      <c r="F112" s="25" t="s">
        <v>43</v>
      </c>
      <c r="G112" s="25" t="s">
        <v>124</v>
      </c>
      <c r="H112" s="17">
        <f t="shared" si="43"/>
        <v>492.4</v>
      </c>
      <c r="I112" s="26">
        <v>492.4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</row>
    <row r="113" spans="1:14" ht="36">
      <c r="A113" s="62"/>
      <c r="B113" s="49" t="s">
        <v>161</v>
      </c>
      <c r="C113" s="21" t="s">
        <v>31</v>
      </c>
      <c r="D113" s="24" t="s">
        <v>35</v>
      </c>
      <c r="E113" s="61" t="s">
        <v>38</v>
      </c>
      <c r="F113" s="61" t="s">
        <v>39</v>
      </c>
      <c r="G113" s="61" t="s">
        <v>85</v>
      </c>
      <c r="H113" s="17">
        <f t="shared" si="43"/>
        <v>47684.200000000004</v>
      </c>
      <c r="I113" s="54">
        <v>7482</v>
      </c>
      <c r="J113" s="26">
        <v>7607.1</v>
      </c>
      <c r="K113" s="54">
        <v>7911.4</v>
      </c>
      <c r="L113" s="54">
        <v>8227.9</v>
      </c>
      <c r="M113" s="54">
        <f>L113</f>
        <v>8227.9</v>
      </c>
      <c r="N113" s="54">
        <f>M113</f>
        <v>8227.9</v>
      </c>
    </row>
    <row r="114" spans="1:14" s="31" customFormat="1" ht="25.5" customHeight="1">
      <c r="A114" s="86" t="s">
        <v>82</v>
      </c>
      <c r="B114" s="78" t="s">
        <v>17</v>
      </c>
      <c r="C114" s="84" t="s">
        <v>31</v>
      </c>
      <c r="D114" s="11" t="s">
        <v>97</v>
      </c>
      <c r="E114" s="63" t="s">
        <v>33</v>
      </c>
      <c r="F114" s="64" t="s">
        <v>33</v>
      </c>
      <c r="G114" s="64" t="s">
        <v>33</v>
      </c>
      <c r="H114" s="17">
        <f t="shared" si="43"/>
        <v>48494.826</v>
      </c>
      <c r="I114" s="17">
        <f aca="true" t="shared" si="48" ref="I114:N114">I117+I119+I121</f>
        <v>9207.766</v>
      </c>
      <c r="J114" s="17">
        <f t="shared" si="48"/>
        <v>10332.099999999999</v>
      </c>
      <c r="K114" s="17">
        <f t="shared" si="48"/>
        <v>7502.71</v>
      </c>
      <c r="L114" s="17">
        <f t="shared" si="48"/>
        <v>7150.75</v>
      </c>
      <c r="M114" s="17">
        <f t="shared" si="48"/>
        <v>7150.75</v>
      </c>
      <c r="N114" s="17">
        <f t="shared" si="48"/>
        <v>7150.75</v>
      </c>
    </row>
    <row r="115" spans="1:14" s="31" customFormat="1" ht="25.5">
      <c r="A115" s="86"/>
      <c r="B115" s="78"/>
      <c r="C115" s="84"/>
      <c r="D115" s="24" t="s">
        <v>35</v>
      </c>
      <c r="E115" s="63" t="s">
        <v>33</v>
      </c>
      <c r="F115" s="64" t="s">
        <v>33</v>
      </c>
      <c r="G115" s="64" t="s">
        <v>33</v>
      </c>
      <c r="H115" s="17">
        <f t="shared" si="43"/>
        <v>7969.7660000000005</v>
      </c>
      <c r="I115" s="17">
        <f aca="true" t="shared" si="49" ref="I115:N115">I119</f>
        <v>933.966</v>
      </c>
      <c r="J115" s="17">
        <f t="shared" si="49"/>
        <v>1398.6</v>
      </c>
      <c r="K115" s="17">
        <f t="shared" si="49"/>
        <v>1409.3</v>
      </c>
      <c r="L115" s="17">
        <f t="shared" si="49"/>
        <v>1409.3</v>
      </c>
      <c r="M115" s="17">
        <f t="shared" si="49"/>
        <v>1409.3</v>
      </c>
      <c r="N115" s="17">
        <f t="shared" si="49"/>
        <v>1409.3</v>
      </c>
    </row>
    <row r="116" spans="1:14" s="31" customFormat="1" ht="38.25">
      <c r="A116" s="86"/>
      <c r="B116" s="78"/>
      <c r="C116" s="84"/>
      <c r="D116" s="24" t="s">
        <v>36</v>
      </c>
      <c r="E116" s="63" t="s">
        <v>33</v>
      </c>
      <c r="F116" s="64" t="s">
        <v>33</v>
      </c>
      <c r="G116" s="64" t="s">
        <v>33</v>
      </c>
      <c r="H116" s="17">
        <f t="shared" si="43"/>
        <v>40525.06</v>
      </c>
      <c r="I116" s="17">
        <f aca="true" t="shared" si="50" ref="I116:N116">I117+I121</f>
        <v>8273.8</v>
      </c>
      <c r="J116" s="17">
        <f t="shared" si="50"/>
        <v>8933.5</v>
      </c>
      <c r="K116" s="17">
        <f t="shared" si="50"/>
        <v>6093.41</v>
      </c>
      <c r="L116" s="17">
        <f t="shared" si="50"/>
        <v>5741.450000000001</v>
      </c>
      <c r="M116" s="17">
        <f t="shared" si="50"/>
        <v>5741.450000000001</v>
      </c>
      <c r="N116" s="17">
        <f t="shared" si="50"/>
        <v>5741.450000000001</v>
      </c>
    </row>
    <row r="117" spans="1:14" s="31" customFormat="1" ht="30" customHeight="1">
      <c r="A117" s="58"/>
      <c r="B117" s="33" t="s">
        <v>75</v>
      </c>
      <c r="C117" s="30" t="s">
        <v>31</v>
      </c>
      <c r="D117" s="20"/>
      <c r="E117" s="64" t="s">
        <v>33</v>
      </c>
      <c r="F117" s="64" t="s">
        <v>33</v>
      </c>
      <c r="G117" s="64" t="s">
        <v>33</v>
      </c>
      <c r="H117" s="17">
        <f t="shared" si="43"/>
        <v>15291.3</v>
      </c>
      <c r="I117" s="17">
        <f aca="true" t="shared" si="51" ref="I117:N117">SUM(I118:I118)</f>
        <v>3036.1</v>
      </c>
      <c r="J117" s="17">
        <f t="shared" si="51"/>
        <v>3540.1</v>
      </c>
      <c r="K117" s="17">
        <f t="shared" si="51"/>
        <v>2279.95</v>
      </c>
      <c r="L117" s="17">
        <f t="shared" si="51"/>
        <v>2145.05</v>
      </c>
      <c r="M117" s="17">
        <f t="shared" si="51"/>
        <v>2145.05</v>
      </c>
      <c r="N117" s="17">
        <f t="shared" si="51"/>
        <v>2145.05</v>
      </c>
    </row>
    <row r="118" spans="1:14" ht="38.25">
      <c r="A118" s="65"/>
      <c r="B118" s="34" t="s">
        <v>162</v>
      </c>
      <c r="C118" s="21" t="s">
        <v>31</v>
      </c>
      <c r="D118" s="24" t="s">
        <v>36</v>
      </c>
      <c r="E118" s="61" t="s">
        <v>38</v>
      </c>
      <c r="F118" s="61" t="s">
        <v>41</v>
      </c>
      <c r="G118" s="61" t="s">
        <v>86</v>
      </c>
      <c r="H118" s="17">
        <f t="shared" si="43"/>
        <v>15291.3</v>
      </c>
      <c r="I118" s="54">
        <v>3036.1</v>
      </c>
      <c r="J118" s="54">
        <v>3540.1</v>
      </c>
      <c r="K118" s="54">
        <v>2279.95</v>
      </c>
      <c r="L118" s="54">
        <v>2145.05</v>
      </c>
      <c r="M118" s="54">
        <f>L118</f>
        <v>2145.05</v>
      </c>
      <c r="N118" s="54">
        <f>M118</f>
        <v>2145.05</v>
      </c>
    </row>
    <row r="119" spans="1:14" s="31" customFormat="1" ht="39" customHeight="1">
      <c r="A119" s="66"/>
      <c r="B119" s="33" t="s">
        <v>76</v>
      </c>
      <c r="C119" s="30" t="s">
        <v>31</v>
      </c>
      <c r="D119" s="20"/>
      <c r="E119" s="63" t="s">
        <v>33</v>
      </c>
      <c r="F119" s="63" t="s">
        <v>33</v>
      </c>
      <c r="G119" s="63" t="s">
        <v>33</v>
      </c>
      <c r="H119" s="17">
        <f t="shared" si="43"/>
        <v>7969.7660000000005</v>
      </c>
      <c r="I119" s="17">
        <f aca="true" t="shared" si="52" ref="I119:N119">SUM(I120:I120)</f>
        <v>933.966</v>
      </c>
      <c r="J119" s="17">
        <f t="shared" si="52"/>
        <v>1398.6</v>
      </c>
      <c r="K119" s="17">
        <f t="shared" si="52"/>
        <v>1409.3</v>
      </c>
      <c r="L119" s="17">
        <f t="shared" si="52"/>
        <v>1409.3</v>
      </c>
      <c r="M119" s="17">
        <f t="shared" si="52"/>
        <v>1409.3</v>
      </c>
      <c r="N119" s="17">
        <f t="shared" si="52"/>
        <v>1409.3</v>
      </c>
    </row>
    <row r="120" spans="1:14" ht="48">
      <c r="A120" s="66"/>
      <c r="B120" s="34" t="s">
        <v>14</v>
      </c>
      <c r="C120" s="21" t="s">
        <v>31</v>
      </c>
      <c r="D120" s="24" t="s">
        <v>35</v>
      </c>
      <c r="E120" s="61" t="s">
        <v>38</v>
      </c>
      <c r="F120" s="61" t="s">
        <v>41</v>
      </c>
      <c r="G120" s="61" t="s">
        <v>87</v>
      </c>
      <c r="H120" s="17">
        <f t="shared" si="43"/>
        <v>7969.7660000000005</v>
      </c>
      <c r="I120" s="54">
        <v>933.966</v>
      </c>
      <c r="J120" s="26">
        <v>1398.6</v>
      </c>
      <c r="K120" s="54">
        <v>1409.3</v>
      </c>
      <c r="L120" s="54">
        <v>1409.3</v>
      </c>
      <c r="M120" s="54">
        <f>L120</f>
        <v>1409.3</v>
      </c>
      <c r="N120" s="54">
        <f>M120</f>
        <v>1409.3</v>
      </c>
    </row>
    <row r="121" spans="1:14" s="31" customFormat="1" ht="25.5">
      <c r="A121" s="66"/>
      <c r="B121" s="33" t="s">
        <v>89</v>
      </c>
      <c r="C121" s="30" t="s">
        <v>31</v>
      </c>
      <c r="D121" s="20"/>
      <c r="E121" s="63" t="s">
        <v>33</v>
      </c>
      <c r="F121" s="63" t="s">
        <v>33</v>
      </c>
      <c r="G121" s="63" t="s">
        <v>33</v>
      </c>
      <c r="H121" s="17">
        <f t="shared" si="43"/>
        <v>25233.760000000002</v>
      </c>
      <c r="I121" s="17">
        <f aca="true" t="shared" si="53" ref="I121:N121">SUM(I122:I122)</f>
        <v>5237.7</v>
      </c>
      <c r="J121" s="17">
        <f t="shared" si="53"/>
        <v>5393.4</v>
      </c>
      <c r="K121" s="17">
        <f t="shared" si="53"/>
        <v>3813.46</v>
      </c>
      <c r="L121" s="17">
        <f t="shared" si="53"/>
        <v>3596.4</v>
      </c>
      <c r="M121" s="17">
        <f t="shared" si="53"/>
        <v>3596.4</v>
      </c>
      <c r="N121" s="17">
        <f t="shared" si="53"/>
        <v>3596.4</v>
      </c>
    </row>
    <row r="122" spans="1:14" ht="48">
      <c r="A122" s="67"/>
      <c r="B122" s="49" t="s">
        <v>163</v>
      </c>
      <c r="C122" s="21" t="s">
        <v>31</v>
      </c>
      <c r="D122" s="24" t="s">
        <v>36</v>
      </c>
      <c r="E122" s="61" t="s">
        <v>38</v>
      </c>
      <c r="F122" s="61" t="s">
        <v>41</v>
      </c>
      <c r="G122" s="61" t="s">
        <v>88</v>
      </c>
      <c r="H122" s="17">
        <f t="shared" si="43"/>
        <v>25233.760000000002</v>
      </c>
      <c r="I122" s="54">
        <v>5237.7</v>
      </c>
      <c r="J122" s="54">
        <v>5393.4</v>
      </c>
      <c r="K122" s="54">
        <v>3813.46</v>
      </c>
      <c r="L122" s="54">
        <v>3596.4</v>
      </c>
      <c r="M122" s="54">
        <f>L122</f>
        <v>3596.4</v>
      </c>
      <c r="N122" s="54">
        <f>M122</f>
        <v>3596.4</v>
      </c>
    </row>
    <row r="123" spans="5:8" ht="15">
      <c r="E123" s="68"/>
      <c r="F123" s="68"/>
      <c r="G123" s="68"/>
      <c r="H123" s="68"/>
    </row>
    <row r="124" spans="5:8" ht="15">
      <c r="E124" s="68"/>
      <c r="F124" s="68"/>
      <c r="G124" s="68"/>
      <c r="H124" s="68"/>
    </row>
    <row r="125" spans="5:8" ht="15">
      <c r="E125" s="68"/>
      <c r="F125" s="68"/>
      <c r="G125" s="68"/>
      <c r="H125" s="68"/>
    </row>
    <row r="126" spans="2:14" s="70" customFormat="1" ht="35.25" customHeight="1">
      <c r="B126" s="70" t="s">
        <v>168</v>
      </c>
      <c r="C126" s="71"/>
      <c r="D126" s="71"/>
      <c r="E126" s="76"/>
      <c r="F126" s="70" t="s">
        <v>173</v>
      </c>
      <c r="G126" s="72"/>
      <c r="H126" s="72"/>
      <c r="I126" s="73"/>
      <c r="J126" s="74"/>
      <c r="K126" s="74"/>
      <c r="L126" s="74"/>
      <c r="M126" s="74"/>
      <c r="N126" s="74"/>
    </row>
    <row r="127" spans="5:9" ht="15">
      <c r="E127" s="68"/>
      <c r="F127" s="68"/>
      <c r="G127" s="68"/>
      <c r="H127" s="68"/>
      <c r="I127" s="75"/>
    </row>
    <row r="128" spans="6:9" ht="15">
      <c r="F128" s="68"/>
      <c r="G128" s="68"/>
      <c r="H128" s="68"/>
      <c r="I128" s="75"/>
    </row>
    <row r="129" spans="6:8" ht="15">
      <c r="F129" s="68"/>
      <c r="G129" s="68"/>
      <c r="H129" s="68"/>
    </row>
    <row r="130" spans="6:8" ht="15">
      <c r="F130" s="68"/>
      <c r="G130" s="68"/>
      <c r="H130" s="68"/>
    </row>
  </sheetData>
  <sheetProtection/>
  <mergeCells count="50">
    <mergeCell ref="B66:B67"/>
    <mergeCell ref="E5:G5"/>
    <mergeCell ref="C58:C60"/>
    <mergeCell ref="B58:B60"/>
    <mergeCell ref="B37:B38"/>
    <mergeCell ref="C37:C38"/>
    <mergeCell ref="B8:B11"/>
    <mergeCell ref="C8:C11"/>
    <mergeCell ref="A50:A51"/>
    <mergeCell ref="B50:B51"/>
    <mergeCell ref="C50:C51"/>
    <mergeCell ref="B56:B57"/>
    <mergeCell ref="C56:C57"/>
    <mergeCell ref="B52:B54"/>
    <mergeCell ref="C52:C54"/>
    <mergeCell ref="L1:N1"/>
    <mergeCell ref="A26:A29"/>
    <mergeCell ref="B26:B29"/>
    <mergeCell ref="C26:C29"/>
    <mergeCell ref="A12:A14"/>
    <mergeCell ref="B12:B14"/>
    <mergeCell ref="C12:C14"/>
    <mergeCell ref="L2:N2"/>
    <mergeCell ref="D1:G1"/>
    <mergeCell ref="B5:B6"/>
    <mergeCell ref="B83:B84"/>
    <mergeCell ref="C83:C84"/>
    <mergeCell ref="C106:C108"/>
    <mergeCell ref="C96:C100"/>
    <mergeCell ref="C86:C89"/>
    <mergeCell ref="B106:B108"/>
    <mergeCell ref="A86:A89"/>
    <mergeCell ref="B86:B89"/>
    <mergeCell ref="A114:A116"/>
    <mergeCell ref="C114:C116"/>
    <mergeCell ref="B114:B116"/>
    <mergeCell ref="A106:A108"/>
    <mergeCell ref="B101:B105"/>
    <mergeCell ref="C101:C105"/>
    <mergeCell ref="B96:B100"/>
    <mergeCell ref="A68:A69"/>
    <mergeCell ref="B68:B69"/>
    <mergeCell ref="A4:N4"/>
    <mergeCell ref="A8:A11"/>
    <mergeCell ref="A5:A6"/>
    <mergeCell ref="D5:D6"/>
    <mergeCell ref="I5:N5"/>
    <mergeCell ref="C68:C69"/>
    <mergeCell ref="A58:A60"/>
    <mergeCell ref="A52:A54"/>
  </mergeCells>
  <printOptions/>
  <pageMargins left="0.1968503937007874" right="0.1968503937007874" top="0.46" bottom="0.11811023622047245" header="0.5118110236220472" footer="0.511811023622047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</dc:creator>
  <cp:keywords/>
  <dc:description/>
  <cp:lastModifiedBy>dolchenkova</cp:lastModifiedBy>
  <cp:lastPrinted>2020-01-14T10:21:16Z</cp:lastPrinted>
  <dcterms:created xsi:type="dcterms:W3CDTF">2017-01-24T06:17:48Z</dcterms:created>
  <dcterms:modified xsi:type="dcterms:W3CDTF">2020-02-10T10:34:19Z</dcterms:modified>
  <cp:category/>
  <cp:version/>
  <cp:contentType/>
  <cp:contentStatus/>
</cp:coreProperties>
</file>